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tabRatio="805" firstSheet="1" activeTab="2"/>
  </bookViews>
  <sheets>
    <sheet name="Instructions for Work Plan" sheetId="1" r:id="rId1"/>
    <sheet name="Work Plan &amp; Budget Definitions" sheetId="2" r:id="rId2"/>
    <sheet name="Interactive Work Plan &amp; Budget" sheetId="3" r:id="rId3"/>
    <sheet name="2015 Work Plan &amp; Budget Sample" sheetId="4" r:id="rId4"/>
    <sheet name="2015 WP&amp;B sample with Percent" sheetId="5" r:id="rId5"/>
  </sheets>
  <definedNames>
    <definedName name="_xlnm.Print_Area" localSheetId="2">'Interactive Work Plan &amp; Budget'!$A$1:$S$72</definedName>
  </definedNames>
  <calcPr fullCalcOnLoad="1"/>
</workbook>
</file>

<file path=xl/sharedStrings.xml><?xml version="1.0" encoding="utf-8"?>
<sst xmlns="http://schemas.openxmlformats.org/spreadsheetml/2006/main" count="618" uniqueCount="231">
  <si>
    <t xml:space="preserve">WORK PROGRAM AND BUDGET REPORT </t>
  </si>
  <si>
    <t xml:space="preserve">COUNTY ROAD ADMINISTRATION BOARD  </t>
  </si>
  <si>
    <t xml:space="preserve">Maintenance Management Program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</si>
  <si>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</si>
  <si>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</si>
  <si>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</si>
  <si>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</si>
  <si>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</si>
  <si>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</si>
  <si>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</si>
  <si>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</si>
  <si>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</si>
  <si>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</si>
  <si>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</si>
  <si>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</si>
  <si>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</si>
  <si>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</si>
  <si>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</si>
  <si>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</si>
  <si>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</si>
  <si>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(COST DISTRIBUTION)</t>
  </si>
  <si>
    <t>ANNUAL</t>
  </si>
  <si>
    <t>AVG</t>
  </si>
  <si>
    <t>Labor</t>
  </si>
  <si>
    <t>Equip</t>
  </si>
  <si>
    <t>Material</t>
  </si>
  <si>
    <t>ACTIVITY</t>
  </si>
  <si>
    <t xml:space="preserve">      </t>
  </si>
  <si>
    <t xml:space="preserve">               PLANNED</t>
  </si>
  <si>
    <t>WORK</t>
  </si>
  <si>
    <t>DAILY</t>
  </si>
  <si>
    <t>CREW</t>
  </si>
  <si>
    <t>PERSON</t>
  </si>
  <si>
    <t>cost per</t>
  </si>
  <si>
    <t>MATERIAL/
OTHER</t>
  </si>
  <si>
    <t>TOTAL</t>
  </si>
  <si>
    <t xml:space="preserve">Percent </t>
  </si>
  <si>
    <t>CODE</t>
  </si>
  <si>
    <t xml:space="preserve">NAME                                       </t>
  </si>
  <si>
    <t xml:space="preserve">                INVENTORY</t>
  </si>
  <si>
    <t xml:space="preserve">    EFFORT LEVEL</t>
  </si>
  <si>
    <t>QTY</t>
  </si>
  <si>
    <t>PROD</t>
  </si>
  <si>
    <t>SIZE</t>
  </si>
  <si>
    <t>DAYS</t>
  </si>
  <si>
    <t>crewday</t>
  </si>
  <si>
    <t>LABOR</t>
  </si>
  <si>
    <t>EQUIP</t>
  </si>
  <si>
    <t>COST</t>
  </si>
  <si>
    <t>of Total</t>
  </si>
  <si>
    <t>UNIT</t>
  </si>
  <si>
    <r>
      <t xml:space="preserve">= </t>
    </r>
    <r>
      <rPr>
        <sz val="6"/>
        <rFont val="Arial"/>
        <family val="2"/>
      </rPr>
      <t xml:space="preserve">( </t>
    </r>
    <r>
      <rPr>
        <b/>
        <sz val="6"/>
        <color indexed="10"/>
        <rFont val="Arial"/>
        <family val="2"/>
      </rPr>
      <t>H</t>
    </r>
    <r>
      <rPr>
        <sz val="6"/>
        <rFont val="Arial"/>
        <family val="2"/>
      </rPr>
      <t xml:space="preserve"> / </t>
    </r>
    <r>
      <rPr>
        <b/>
        <sz val="6"/>
        <color indexed="10"/>
        <rFont val="Arial"/>
        <family val="2"/>
      </rPr>
      <t>I</t>
    </r>
    <r>
      <rPr>
        <sz val="6"/>
        <rFont val="Arial"/>
        <family val="2"/>
      </rPr>
      <t xml:space="preserve"> ) X </t>
    </r>
    <r>
      <rPr>
        <b/>
        <sz val="6"/>
        <color indexed="10"/>
        <rFont val="Arial"/>
        <family val="2"/>
      </rPr>
      <t>J</t>
    </r>
  </si>
  <si>
    <r>
      <t xml:space="preserve">= </t>
    </r>
    <r>
      <rPr>
        <sz val="6"/>
        <color indexed="10"/>
        <rFont val="Arial"/>
        <family val="2"/>
      </rPr>
      <t xml:space="preserve">( </t>
    </r>
    <r>
      <rPr>
        <b/>
        <sz val="6"/>
        <color indexed="10"/>
        <rFont val="Arial"/>
        <family val="2"/>
      </rPr>
      <t>H</t>
    </r>
    <r>
      <rPr>
        <sz val="6"/>
        <color indexed="10"/>
        <rFont val="Arial"/>
        <family val="2"/>
      </rPr>
      <t xml:space="preserve"> / </t>
    </r>
    <r>
      <rPr>
        <b/>
        <sz val="6"/>
        <color indexed="10"/>
        <rFont val="Arial"/>
        <family val="2"/>
      </rPr>
      <t>I</t>
    </r>
    <r>
      <rPr>
        <sz val="6"/>
        <color indexed="10"/>
        <rFont val="Arial"/>
        <family val="2"/>
      </rPr>
      <t xml:space="preserve"> )</t>
    </r>
    <r>
      <rPr>
        <sz val="6"/>
        <rFont val="Arial"/>
        <family val="2"/>
      </rPr>
      <t xml:space="preserve"> X </t>
    </r>
    <r>
      <rPr>
        <b/>
        <sz val="6"/>
        <color indexed="10"/>
        <rFont val="Arial"/>
        <family val="2"/>
      </rPr>
      <t>L</t>
    </r>
  </si>
  <si>
    <r>
      <t xml:space="preserve">= ( </t>
    </r>
    <r>
      <rPr>
        <b/>
        <sz val="6"/>
        <color indexed="10"/>
        <rFont val="Arial"/>
        <family val="2"/>
      </rPr>
      <t>H</t>
    </r>
    <r>
      <rPr>
        <sz val="6"/>
        <rFont val="Arial"/>
        <family val="2"/>
      </rPr>
      <t xml:space="preserve"> / </t>
    </r>
    <r>
      <rPr>
        <b/>
        <sz val="6"/>
        <color indexed="10"/>
        <rFont val="Arial"/>
        <family val="2"/>
      </rPr>
      <t>I )</t>
    </r>
    <r>
      <rPr>
        <sz val="6"/>
        <rFont val="Arial"/>
        <family val="2"/>
      </rPr>
      <t xml:space="preserve"> X </t>
    </r>
    <r>
      <rPr>
        <b/>
        <sz val="6"/>
        <color indexed="10"/>
        <rFont val="Arial"/>
        <family val="2"/>
      </rPr>
      <t>N</t>
    </r>
  </si>
  <si>
    <r>
      <t xml:space="preserve">= ( </t>
    </r>
    <r>
      <rPr>
        <b/>
        <sz val="6"/>
        <color indexed="10"/>
        <rFont val="Arial"/>
        <family val="2"/>
      </rPr>
      <t>H</t>
    </r>
    <r>
      <rPr>
        <sz val="6"/>
        <rFont val="Arial"/>
        <family val="2"/>
      </rPr>
      <t xml:space="preserve"> / </t>
    </r>
    <r>
      <rPr>
        <b/>
        <sz val="6"/>
        <color indexed="10"/>
        <rFont val="Arial"/>
        <family val="2"/>
      </rPr>
      <t>I</t>
    </r>
    <r>
      <rPr>
        <sz val="6"/>
        <rFont val="Arial"/>
        <family val="2"/>
      </rPr>
      <t xml:space="preserve"> ) X </t>
    </r>
    <r>
      <rPr>
        <b/>
        <sz val="6"/>
        <color indexed="10"/>
        <rFont val="Arial"/>
        <family val="2"/>
      </rPr>
      <t>P</t>
    </r>
  </si>
  <si>
    <r>
      <t xml:space="preserve">= </t>
    </r>
    <r>
      <rPr>
        <b/>
        <sz val="6"/>
        <color indexed="10"/>
        <rFont val="Arial"/>
        <family val="2"/>
      </rPr>
      <t>M</t>
    </r>
    <r>
      <rPr>
        <sz val="6"/>
        <rFont val="Arial"/>
        <family val="2"/>
      </rPr>
      <t>+</t>
    </r>
    <r>
      <rPr>
        <b/>
        <sz val="6"/>
        <color indexed="10"/>
        <rFont val="Arial"/>
        <family val="2"/>
      </rPr>
      <t>O</t>
    </r>
    <r>
      <rPr>
        <sz val="6"/>
        <rFont val="Arial"/>
        <family val="2"/>
      </rPr>
      <t>+</t>
    </r>
    <r>
      <rPr>
        <b/>
        <sz val="6"/>
        <color indexed="10"/>
        <rFont val="Arial"/>
        <family val="2"/>
      </rPr>
      <t>Q</t>
    </r>
  </si>
  <si>
    <t>GRADING</t>
  </si>
  <si>
    <t>miles</t>
  </si>
  <si>
    <t>pass mi</t>
  </si>
  <si>
    <t>RE-GRAVELING</t>
  </si>
  <si>
    <t>cu yd</t>
  </si>
  <si>
    <t>POTHOLE REPAIR</t>
  </si>
  <si>
    <t>ton</t>
  </si>
  <si>
    <t>CRACK SEALING</t>
  </si>
  <si>
    <t>gal</t>
  </si>
  <si>
    <t>BLADE PATCHING</t>
  </si>
  <si>
    <t>SEAL COATING (BST)</t>
  </si>
  <si>
    <t>road mi</t>
  </si>
  <si>
    <t>SHOULDER BLADING</t>
  </si>
  <si>
    <t>shld mi</t>
  </si>
  <si>
    <t>SHOULDER REPAIR</t>
  </si>
  <si>
    <t>OTHER ROAD MAINT</t>
  </si>
  <si>
    <t>hours</t>
  </si>
  <si>
    <t>DITCHING W/GRADER</t>
  </si>
  <si>
    <t>ditch mi</t>
  </si>
  <si>
    <t>DITCHING W/DITCHER</t>
  </si>
  <si>
    <t>ditch ft</t>
  </si>
  <si>
    <t>CULVERT CLEANING</t>
  </si>
  <si>
    <t>each</t>
  </si>
  <si>
    <t>culverts</t>
  </si>
  <si>
    <t>CULVERT REP/REPL</t>
  </si>
  <si>
    <t>lin ft</t>
  </si>
  <si>
    <t>OTHER DRAINAGE MTCE</t>
  </si>
  <si>
    <t>BRIDGE/STRUCT MTCE</t>
  </si>
  <si>
    <t>BRIDGE/STRUCT REPAIR</t>
  </si>
  <si>
    <t>OTHER BRG/STR MAINT</t>
  </si>
  <si>
    <t>SIGN MAINTENANCE</t>
  </si>
  <si>
    <t>GUARDRAIL REPAIR</t>
  </si>
  <si>
    <t>feet</t>
  </si>
  <si>
    <t>TRAFFIC MARKINGS</t>
  </si>
  <si>
    <t>ft</t>
  </si>
  <si>
    <t>SNOW &amp; ICE CONTROL</t>
  </si>
  <si>
    <t>STREET CLEANING</t>
  </si>
  <si>
    <t>OTHER TRAFFIC MAINT</t>
  </si>
  <si>
    <t>BRUSH CONTROL-MECH</t>
  </si>
  <si>
    <t>shldr mi</t>
  </si>
  <si>
    <t>BRUSH CONTROL-MANUAL</t>
  </si>
  <si>
    <t>CHEM VEG CONTRL-MECH</t>
  </si>
  <si>
    <t>CHEM VEG CONTRL-MAN</t>
  </si>
  <si>
    <t>LANDSCAPE MAINT</t>
  </si>
  <si>
    <t>LITTER CONTROL</t>
  </si>
  <si>
    <t>SLOPE REPAIR</t>
  </si>
  <si>
    <t>OTHER ROADSIDE MAINT</t>
  </si>
  <si>
    <t>MAINTENANCE ADMIN</t>
  </si>
  <si>
    <t>year</t>
  </si>
  <si>
    <t>TOTALS:</t>
  </si>
  <si>
    <r>
      <t xml:space="preserve">= ( </t>
    </r>
    <r>
      <rPr>
        <b/>
        <sz val="6"/>
        <color indexed="10"/>
        <rFont val="Arial"/>
        <family val="2"/>
      </rPr>
      <t>C X E</t>
    </r>
    <r>
      <rPr>
        <b/>
        <sz val="6"/>
        <rFont val="Arial"/>
        <family val="2"/>
      </rPr>
      <t xml:space="preserve"> )</t>
    </r>
  </si>
  <si>
    <t>Calculations</t>
  </si>
  <si>
    <t>Column:</t>
  </si>
  <si>
    <t>Description</t>
  </si>
  <si>
    <t>Annual Work Qty</t>
  </si>
  <si>
    <r>
      <t xml:space="preserve">= </t>
    </r>
    <r>
      <rPr>
        <b/>
        <sz val="10"/>
        <color indexed="10"/>
        <rFont val="Arial"/>
        <family val="2"/>
      </rPr>
      <t>C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</t>
    </r>
    <r>
      <rPr>
        <sz val="10"/>
        <rFont val="Arial"/>
        <family val="2"/>
      </rPr>
      <t xml:space="preserve"> X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G</t>
    </r>
  </si>
  <si>
    <t>Labor Budget</t>
  </si>
  <si>
    <r>
      <t xml:space="preserve">= </t>
    </r>
    <r>
      <rPr>
        <b/>
        <sz val="10"/>
        <color indexed="10"/>
        <rFont val="Arial"/>
        <family val="2"/>
      </rPr>
      <t>( H / I )</t>
    </r>
    <r>
      <rPr>
        <sz val="10"/>
        <rFont val="Arial"/>
        <family val="2"/>
      </rPr>
      <t xml:space="preserve"> X </t>
    </r>
    <r>
      <rPr>
        <b/>
        <sz val="10"/>
        <color indexed="10"/>
        <rFont val="Arial"/>
        <family val="2"/>
      </rPr>
      <t>L</t>
    </r>
  </si>
  <si>
    <r>
      <t xml:space="preserve">Crew Days x Labor Cost Per Day = </t>
    </r>
    <r>
      <rPr>
        <u val="single"/>
        <sz val="10"/>
        <rFont val="Arial"/>
        <family val="2"/>
      </rPr>
      <t>Labor budget</t>
    </r>
  </si>
  <si>
    <t>Equipment</t>
  </si>
  <si>
    <r>
      <t xml:space="preserve">= </t>
    </r>
    <r>
      <rPr>
        <b/>
        <sz val="10"/>
        <color indexed="10"/>
        <rFont val="Arial"/>
        <family val="2"/>
      </rPr>
      <t>( H / I )</t>
    </r>
    <r>
      <rPr>
        <sz val="10"/>
        <rFont val="Arial"/>
        <family val="2"/>
      </rPr>
      <t xml:space="preserve"> X </t>
    </r>
    <r>
      <rPr>
        <b/>
        <sz val="10"/>
        <color indexed="10"/>
        <rFont val="Arial"/>
        <family val="2"/>
      </rPr>
      <t>N</t>
    </r>
  </si>
  <si>
    <r>
      <t xml:space="preserve">Crew Days x Equip Cost Per Day = </t>
    </r>
    <r>
      <rPr>
        <u val="single"/>
        <sz val="10"/>
        <rFont val="Arial"/>
        <family val="2"/>
      </rPr>
      <t>Equipment budget</t>
    </r>
  </si>
  <si>
    <t>Materials</t>
  </si>
  <si>
    <r>
      <t xml:space="preserve">= </t>
    </r>
    <r>
      <rPr>
        <b/>
        <sz val="10"/>
        <color indexed="10"/>
        <rFont val="Arial"/>
        <family val="2"/>
      </rPr>
      <t>( H / I )</t>
    </r>
    <r>
      <rPr>
        <sz val="10"/>
        <rFont val="Arial"/>
        <family val="2"/>
      </rPr>
      <t xml:space="preserve"> X </t>
    </r>
    <r>
      <rPr>
        <b/>
        <sz val="10"/>
        <color indexed="10"/>
        <rFont val="Arial"/>
        <family val="2"/>
      </rPr>
      <t>P</t>
    </r>
  </si>
  <si>
    <r>
      <t xml:space="preserve">Crew Days x Material Cost Per Day = </t>
    </r>
    <r>
      <rPr>
        <u val="single"/>
        <sz val="10"/>
        <rFont val="Arial"/>
        <family val="2"/>
      </rPr>
      <t>Materials budget</t>
    </r>
  </si>
  <si>
    <t>Total Cost</t>
  </si>
  <si>
    <r>
      <t xml:space="preserve">= 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2"/>
      </rPr>
      <t xml:space="preserve"> + </t>
    </r>
    <r>
      <rPr>
        <b/>
        <sz val="10"/>
        <color indexed="10"/>
        <rFont val="Arial"/>
        <family val="2"/>
      </rPr>
      <t xml:space="preserve">O </t>
    </r>
    <r>
      <rPr>
        <b/>
        <sz val="10"/>
        <rFont val="Arial"/>
        <family val="2"/>
      </rPr>
      <t>+</t>
    </r>
    <r>
      <rPr>
        <b/>
        <sz val="10"/>
        <color indexed="10"/>
        <rFont val="Arial"/>
        <family val="2"/>
      </rPr>
      <t xml:space="preserve"> Q</t>
    </r>
  </si>
  <si>
    <r>
      <t xml:space="preserve">Labor + Equip. + Materials = </t>
    </r>
    <r>
      <rPr>
        <u val="single"/>
        <sz val="10"/>
        <rFont val="Arial"/>
        <family val="2"/>
      </rPr>
      <t>Total Cost</t>
    </r>
  </si>
  <si>
    <t>Inventory x Effort Level = Annual Work Quantity</t>
  </si>
  <si>
    <t>Person Days</t>
  </si>
  <si>
    <r>
      <t xml:space="preserve">= ( </t>
    </r>
    <r>
      <rPr>
        <b/>
        <sz val="10"/>
        <color indexed="10"/>
        <rFont val="Arial"/>
        <family val="2"/>
      </rPr>
      <t>H</t>
    </r>
    <r>
      <rPr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) X </t>
    </r>
    <r>
      <rPr>
        <b/>
        <sz val="10"/>
        <color indexed="10"/>
        <rFont val="Arial"/>
        <family val="2"/>
      </rPr>
      <t>J</t>
    </r>
  </si>
  <si>
    <t>(Annual Work Quantity / Average Daily Production) x Crew Size</t>
  </si>
  <si>
    <t>Work Plan and Budget Calculations and Descriptions</t>
  </si>
  <si>
    <t>PERCENT</t>
  </si>
  <si>
    <t>OF PLAN</t>
  </si>
  <si>
    <r>
      <t xml:space="preserve">= ( </t>
    </r>
    <r>
      <rPr>
        <b/>
        <sz val="6"/>
        <color indexed="10"/>
        <rFont val="Arial"/>
        <family val="2"/>
      </rPr>
      <t>C X E</t>
    </r>
    <r>
      <rPr>
        <b/>
        <sz val="6"/>
        <rFont val="Arial"/>
        <family val="2"/>
      </rPr>
      <t xml:space="preserve"> )</t>
    </r>
    <r>
      <rPr>
        <sz val="6"/>
        <color indexed="8"/>
        <rFont val="Arial"/>
        <family val="2"/>
      </rPr>
      <t>X</t>
    </r>
    <r>
      <rPr>
        <b/>
        <sz val="6"/>
        <color indexed="10"/>
        <rFont val="Arial"/>
        <family val="2"/>
      </rPr>
      <t>G</t>
    </r>
  </si>
  <si>
    <t>Instructions and Guidance for preparing the Work Plan and Budget</t>
  </si>
  <si>
    <t>Background</t>
  </si>
  <si>
    <t>According to RCW 36.78.121, Counties shall annually submit their maintenance plans to the County Road Adminstration Board.</t>
  </si>
  <si>
    <t>WAC 136-11 provides guidance and information regarding compliance with the Maintenance Management Standard of Good Practice.</t>
  </si>
  <si>
    <t>The specific requirement for preparation of the Work Program (Plan) and Budget is that it is based upon the road features to be</t>
  </si>
  <si>
    <t>maintained, the types and amount of maintenance work planned and the costs for the labor, equipment and materials needed</t>
  </si>
  <si>
    <t>to complete the work.</t>
  </si>
  <si>
    <t>Preparation of the Work Plan and Budget</t>
  </si>
  <si>
    <t>In this Excel spreadsheet file, worksheets have been developed to guide preparation of a work plan and budget.</t>
  </si>
  <si>
    <t>The sample shown in the worksheet follows the typical maintenance management format for a work program and budget.</t>
  </si>
  <si>
    <t>function of this module satisfies the requirement for a work plan and budget under the standard of good practice.</t>
  </si>
  <si>
    <r>
      <rPr>
        <b/>
        <sz val="11"/>
        <color indexed="8"/>
        <rFont val="Calibri"/>
        <family val="2"/>
      </rPr>
      <t>Note that counties may also use the ouptut of a Maintenance Management System instead of the spreadsheet.</t>
    </r>
    <r>
      <rPr>
        <sz val="11"/>
        <color theme="1"/>
        <rFont val="Calibri"/>
        <family val="2"/>
      </rPr>
      <t xml:space="preserve">  A number of</t>
    </r>
  </si>
  <si>
    <t>counties use the WinCAMS Maintenance Management module.  Preparing a Work Program and Budget from the reports</t>
  </si>
  <si>
    <t>Counties also have the option of preparing a narrative form of work plan and budget.  However, this narrative must include</t>
  </si>
  <si>
    <t>the inventory of road features maintained, the type and amount of work planned and the costs for labor, equipment and materials,</t>
  </si>
  <si>
    <t>as required under WAC 136-11, the standard of good practice for maintenance management.</t>
  </si>
  <si>
    <t>For preparation of the Work Plan and Budget using the spreadsheet provided in this file, select the Interactive Work Plan &amp; Budget</t>
  </si>
  <si>
    <t>worksheet.  Samples of typical maintenance activities are shown on this sheet.  (1) Use the activity codes and names that your county</t>
  </si>
  <si>
    <t>uses on timecards and budget documents.  (2) Fill in the quantity of inventory that the work activity is performed on.  (3) Fill in</t>
  </si>
  <si>
    <t>the planned effort level--this identifies how much work (in work units) is planned for each unit of inventory.</t>
  </si>
  <si>
    <t>From he inventory and effort level, the annual work quantity is calculated.  (4) Enter the average daily production and crew size</t>
  </si>
  <si>
    <t>in the identified columns.  (5) Enter the costs per crewday for labor, equipment and materials.  A total cost (budget) is calculated.</t>
  </si>
  <si>
    <t>for guidance on the preparation of the work plan and budget.</t>
  </si>
  <si>
    <t>The spreadsheet also provides a calculation for the percentage of the budget for each activity.  See the sample spreadsheet</t>
  </si>
  <si>
    <t>A spreadsheet has also be developed that includes a column for the percent of planned work.  By entering percentages in this</t>
  </si>
  <si>
    <t>column, you can see the effects on the budget for planning to do more or less than the planned amount of work.</t>
  </si>
  <si>
    <t xml:space="preserve">           Planned for 2014</t>
  </si>
  <si>
    <t xml:space="preserve">           Planned for 2015</t>
  </si>
  <si>
    <t>Seal Coating</t>
  </si>
  <si>
    <t>Fog Seal</t>
  </si>
  <si>
    <t>Haul to Stockpile</t>
  </si>
  <si>
    <t>Brooming</t>
  </si>
  <si>
    <t>Crack Sealing</t>
  </si>
  <si>
    <t>Dust Control</t>
  </si>
  <si>
    <t>Graveling</t>
  </si>
  <si>
    <t>Grading</t>
  </si>
  <si>
    <t>Grading-Shoulder Trimming, General</t>
  </si>
  <si>
    <t>Cold Mix Patching - Manual</t>
  </si>
  <si>
    <t>Hot Mix Patching</t>
  </si>
  <si>
    <t>Dig Outs</t>
  </si>
  <si>
    <t>Other Roadside Maint / Road Patrol</t>
  </si>
  <si>
    <t>Shoulder Rebuilding</t>
  </si>
  <si>
    <t>Ditch Cleaning - Excavator/Grader</t>
  </si>
  <si>
    <t>Culvert Cleaning</t>
  </si>
  <si>
    <t>Culvert Repair / Replacement</t>
  </si>
  <si>
    <t>Catch Basin Cleaning</t>
  </si>
  <si>
    <t>System Inventory / Marking</t>
  </si>
  <si>
    <t>Other Drainage Maintenance</t>
  </si>
  <si>
    <t>Bridge Cleaning / Minor Painting</t>
  </si>
  <si>
    <t>Other Bridge Maintenance</t>
  </si>
  <si>
    <t>Bridge Rail Repair</t>
  </si>
  <si>
    <t>Paths/Trails Maintenance</t>
  </si>
  <si>
    <t>Snow/Ice Control - Plow/Sand</t>
  </si>
  <si>
    <t>Snow/Ice Control - Anti Icing</t>
  </si>
  <si>
    <t>Dead Animal Disposal</t>
  </si>
  <si>
    <t>Sign Inspection / Cleaning / Maint</t>
  </si>
  <si>
    <t>Sign Maintenance: Routine</t>
  </si>
  <si>
    <t>Sign Maintenance: Vandalism</t>
  </si>
  <si>
    <t>Striping - Centerline</t>
  </si>
  <si>
    <t>Striping - Edgeline</t>
  </si>
  <si>
    <t>Guardrail Repair</t>
  </si>
  <si>
    <t>Other Guardrail Maintenance</t>
  </si>
  <si>
    <t>Replace / Install Guidepost</t>
  </si>
  <si>
    <t>Street Sweeper</t>
  </si>
  <si>
    <t>Street Lighting</t>
  </si>
  <si>
    <t>Pavement Markings</t>
  </si>
  <si>
    <t>Other Misc Traffic Maintenance</t>
  </si>
  <si>
    <t>Chem Veg Ctrl-Shoulder Sterilize</t>
  </si>
  <si>
    <t>Chem Veg Ctrl-Brush</t>
  </si>
  <si>
    <t>Chem Veg Ctrl-Dormant</t>
  </si>
  <si>
    <t>Slope Reseeding-Hydroseeding</t>
  </si>
  <si>
    <t>Brush Cutting-Area Shops</t>
  </si>
  <si>
    <t>Roadside Mowing/Brush Cut - Machine</t>
  </si>
  <si>
    <t>Canopy Clearing</t>
  </si>
  <si>
    <t>General Litter/Garbage Pickup</t>
  </si>
  <si>
    <t>Stump Grinding</t>
  </si>
  <si>
    <t>General Training</t>
  </si>
  <si>
    <t>Equipment Certification Training</t>
  </si>
  <si>
    <t>Safety Meetings/Safety Supplies</t>
  </si>
  <si>
    <t>Maint Supervisor/Admin Functions</t>
  </si>
  <si>
    <t>Road Approach Permits</t>
  </si>
  <si>
    <t>Equipment Service/Repair-Field</t>
  </si>
  <si>
    <t>Shop/Yard Maintenance</t>
  </si>
  <si>
    <t>Leave Time Taken</t>
  </si>
  <si>
    <t>Other Admin/Medical Testing</t>
  </si>
  <si>
    <t>Union Business/Negotiations</t>
  </si>
  <si>
    <t>MI</t>
  </si>
  <si>
    <t>TN</t>
  </si>
  <si>
    <t>SM</t>
  </si>
  <si>
    <t>EA</t>
  </si>
  <si>
    <t>FT</t>
  </si>
  <si>
    <t>HR</t>
  </si>
  <si>
    <t>SY</t>
  </si>
  <si>
    <t>PM</t>
  </si>
  <si>
    <t>POUNDS</t>
  </si>
  <si>
    <t>GAL</t>
  </si>
  <si>
    <t>DM</t>
  </si>
  <si>
    <t>AC</t>
  </si>
  <si>
    <t>Lewis County - Planned for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</si>
</sst>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  <numFmt numFmtId="172" formatCode="0.000"/>
    <numFmt numFmtId="173" formatCode="0.0000"/>
    <numFmt numFmtId="174" formatCode="0.0"/>
    <numFmt numFmtId="175" formatCode="&quot;$&quot;#,##0.00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0.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1"/>
      <color indexed="8"/>
      <name val="Calibri"/>
      <family val="2"/>
    </font>
    <font>
      <b/>
      <sz val="10"/>
      <color indexed="3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11"/>
      <color theme="1"/>
      <name val="Calibri"/>
      <family val="2"/>
    </font>
    <font>
      <b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9" applyFont="1">
      <alignment/>
      <protection/>
    </xf>
    <xf numFmtId="0" fontId="4" fillId="0" borderId="0" xfId="59" applyFont="1">
      <alignment/>
      <protection/>
    </xf>
    <xf numFmtId="0" fontId="56" fillId="0" borderId="0" xfId="59" applyFont="1" applyFill="1" applyAlignment="1">
      <alignment/>
      <protection/>
    </xf>
    <xf numFmtId="0" fontId="56" fillId="0" borderId="0" xfId="59" applyFont="1" applyFill="1" applyAlignment="1">
      <alignment horizontal="center"/>
      <protection/>
    </xf>
    <xf numFmtId="0" fontId="57" fillId="0" borderId="0" xfId="59" applyFont="1">
      <alignment/>
      <protection/>
    </xf>
    <xf numFmtId="0" fontId="58" fillId="0" borderId="0" xfId="59" applyFont="1" applyAlignment="1">
      <alignment horizontal="center"/>
      <protection/>
    </xf>
    <xf numFmtId="0" fontId="58" fillId="0" borderId="0" xfId="59" applyFont="1" applyAlignment="1" quotePrefix="1">
      <alignment horizontal="center"/>
      <protection/>
    </xf>
    <xf numFmtId="0" fontId="58" fillId="0" borderId="0" xfId="59" applyFont="1" applyFill="1" applyAlignment="1" quotePrefix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5" fillId="0" borderId="1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9" fillId="0" borderId="0" xfId="59" applyFont="1" applyAlignment="1" quotePrefix="1">
      <alignment horizontal="center"/>
      <protection/>
    </xf>
    <xf numFmtId="0" fontId="7" fillId="0" borderId="0" xfId="59" applyFont="1" applyAlignment="1" quotePrefix="1">
      <alignment/>
      <protection/>
    </xf>
    <xf numFmtId="1" fontId="4" fillId="32" borderId="11" xfId="59" applyNumberFormat="1" applyFont="1" applyFill="1" applyBorder="1" applyProtection="1">
      <alignment/>
      <protection locked="0"/>
    </xf>
    <xf numFmtId="0" fontId="4" fillId="32" borderId="11" xfId="59" applyFont="1" applyFill="1" applyBorder="1" applyProtection="1">
      <alignment/>
      <protection locked="0"/>
    </xf>
    <xf numFmtId="164" fontId="4" fillId="0" borderId="0" xfId="44" applyNumberFormat="1" applyFont="1" applyAlignment="1">
      <alignment/>
    </xf>
    <xf numFmtId="0" fontId="4" fillId="32" borderId="11" xfId="59" applyFont="1" applyFill="1" applyBorder="1" applyAlignment="1" applyProtection="1">
      <alignment horizontal="center"/>
      <protection locked="0"/>
    </xf>
    <xf numFmtId="1" fontId="4" fillId="0" borderId="0" xfId="59" applyNumberFormat="1" applyFont="1">
      <alignment/>
      <protection/>
    </xf>
    <xf numFmtId="1" fontId="4" fillId="0" borderId="0" xfId="59" applyNumberFormat="1" applyFont="1" applyAlignment="1">
      <alignment horizontal="right"/>
      <protection/>
    </xf>
    <xf numFmtId="165" fontId="4" fillId="0" borderId="0" xfId="59" applyNumberFormat="1" applyFont="1">
      <alignment/>
      <protection/>
    </xf>
    <xf numFmtId="0" fontId="4" fillId="32" borderId="11" xfId="59" applyFont="1" applyFill="1" applyBorder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1" fontId="4" fillId="0" borderId="0" xfId="59" applyNumberFormat="1" applyFont="1" applyFill="1">
      <alignment/>
      <protection/>
    </xf>
    <xf numFmtId="0" fontId="4" fillId="0" borderId="0" xfId="59" applyFont="1" applyFill="1" applyBorder="1" applyAlignment="1">
      <alignment horizontal="center"/>
      <protection/>
    </xf>
    <xf numFmtId="1" fontId="4" fillId="0" borderId="0" xfId="59" applyNumberFormat="1" applyFont="1" applyFill="1" applyBorder="1">
      <alignment/>
      <protection/>
    </xf>
    <xf numFmtId="1" fontId="4" fillId="0" borderId="0" xfId="59" applyNumberFormat="1" applyFont="1" applyFill="1" applyAlignment="1">
      <alignment horizontal="center"/>
      <protection/>
    </xf>
    <xf numFmtId="165" fontId="4" fillId="0" borderId="0" xfId="59" applyNumberFormat="1" applyFont="1" applyFill="1">
      <alignment/>
      <protection/>
    </xf>
    <xf numFmtId="166" fontId="4" fillId="0" borderId="0" xfId="47" applyNumberFormat="1" applyFont="1" applyAlignment="1">
      <alignment/>
    </xf>
    <xf numFmtId="166" fontId="4" fillId="0" borderId="0" xfId="47" applyNumberFormat="1" applyFont="1" applyAlignment="1">
      <alignment horizontal="center"/>
    </xf>
    <xf numFmtId="164" fontId="4" fillId="0" borderId="0" xfId="44" applyNumberFormat="1" applyFont="1" applyAlignment="1">
      <alignment horizontal="center"/>
    </xf>
    <xf numFmtId="9" fontId="4" fillId="0" borderId="0" xfId="59" applyNumberFormat="1" applyFont="1">
      <alignment/>
      <protection/>
    </xf>
    <xf numFmtId="3" fontId="4" fillId="0" borderId="0" xfId="59" applyNumberFormat="1" applyFont="1" applyAlignment="1">
      <alignment horizontal="center"/>
      <protection/>
    </xf>
    <xf numFmtId="3" fontId="4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9" applyFont="1" applyAlignment="1" quotePrefix="1">
      <alignment horizontal="center"/>
      <protection/>
    </xf>
    <xf numFmtId="0" fontId="11" fillId="0" borderId="0" xfId="59" applyFont="1" applyAlignment="1" quotePrefix="1">
      <alignment horizontal="center"/>
      <protection/>
    </xf>
    <xf numFmtId="0" fontId="2" fillId="0" borderId="0" xfId="59" applyFont="1" applyAlignment="1">
      <alignment horizontal="center"/>
      <protection/>
    </xf>
    <xf numFmtId="9" fontId="4" fillId="32" borderId="11" xfId="59" applyNumberFormat="1" applyFont="1" applyFill="1" applyBorder="1" applyProtection="1">
      <alignment/>
      <protection locked="0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59" applyFont="1" applyAlignment="1">
      <alignment vertical="center"/>
      <protection/>
    </xf>
    <xf numFmtId="164" fontId="4" fillId="0" borderId="0" xfId="44" applyNumberFormat="1" applyFont="1" applyAlignment="1">
      <alignment vertical="center"/>
    </xf>
    <xf numFmtId="1" fontId="4" fillId="0" borderId="0" xfId="59" applyNumberFormat="1" applyFont="1" applyAlignment="1">
      <alignment vertical="center"/>
      <protection/>
    </xf>
    <xf numFmtId="3" fontId="4" fillId="0" borderId="0" xfId="59" applyNumberFormat="1" applyFont="1" applyAlignment="1">
      <alignment horizontal="center" vertical="center"/>
      <protection/>
    </xf>
    <xf numFmtId="3" fontId="4" fillId="0" borderId="0" xfId="59" applyNumberFormat="1" applyFont="1" applyAlignment="1">
      <alignment horizontal="right" vertical="center"/>
      <protection/>
    </xf>
    <xf numFmtId="1" fontId="4" fillId="0" borderId="0" xfId="59" applyNumberFormat="1" applyFont="1" applyAlignment="1">
      <alignment horizontal="right" vertical="center"/>
      <protection/>
    </xf>
    <xf numFmtId="165" fontId="4" fillId="0" borderId="0" xfId="59" applyNumberFormat="1" applyFont="1" applyAlignment="1">
      <alignment vertical="center"/>
      <protection/>
    </xf>
    <xf numFmtId="2" fontId="4" fillId="32" borderId="11" xfId="59" applyNumberFormat="1" applyFont="1" applyFill="1" applyBorder="1" applyAlignment="1" applyProtection="1">
      <alignment horizontal="center" vertical="center"/>
      <protection locked="0"/>
    </xf>
    <xf numFmtId="173" fontId="4" fillId="32" borderId="11" xfId="59" applyNumberFormat="1" applyFont="1" applyFill="1" applyBorder="1" applyAlignment="1" applyProtection="1">
      <alignment horizontal="center" vertical="center"/>
      <protection locked="0"/>
    </xf>
    <xf numFmtId="0" fontId="2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57" fillId="33" borderId="0" xfId="59" applyFont="1" applyFill="1">
      <alignment/>
      <protection/>
    </xf>
    <xf numFmtId="8" fontId="4" fillId="33" borderId="0" xfId="59" applyNumberFormat="1" applyFont="1" applyFill="1" applyAlignment="1">
      <alignment vertical="center"/>
      <protection/>
    </xf>
    <xf numFmtId="175" fontId="4" fillId="33" borderId="0" xfId="59" applyNumberFormat="1" applyFont="1" applyFill="1" applyAlignment="1">
      <alignment vertical="center"/>
      <protection/>
    </xf>
    <xf numFmtId="8" fontId="4" fillId="33" borderId="0" xfId="59" applyNumberFormat="1" applyFont="1" applyFill="1">
      <alignment/>
      <protection/>
    </xf>
    <xf numFmtId="0" fontId="7" fillId="0" borderId="0" xfId="59" applyFont="1" applyAlignment="1" quotePrefix="1">
      <alignment horizontal="left"/>
      <protection/>
    </xf>
    <xf numFmtId="0" fontId="7" fillId="0" borderId="0" xfId="59" applyFont="1" applyAlignment="1" quotePrefix="1">
      <alignment horizontal="right"/>
      <protection/>
    </xf>
    <xf numFmtId="1" fontId="9" fillId="0" borderId="0" xfId="59" applyNumberFormat="1" applyFont="1" applyAlignment="1" quotePrefix="1">
      <alignment horizontal="right"/>
      <protection/>
    </xf>
    <xf numFmtId="0" fontId="3" fillId="0" borderId="0" xfId="59" applyFont="1" applyAlignment="1">
      <alignment horizontal="center"/>
      <protection/>
    </xf>
    <xf numFmtId="0" fontId="60" fillId="32" borderId="0" xfId="59" applyFont="1" applyFill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Border="1" applyAlignment="1">
      <alignment horizontal="center" wrapText="1"/>
      <protection/>
    </xf>
    <xf numFmtId="0" fontId="5" fillId="0" borderId="10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</xdr:row>
      <xdr:rowOff>0</xdr:rowOff>
    </xdr:from>
    <xdr:to>
      <xdr:col>2</xdr:col>
      <xdr:colOff>295275</xdr:colOff>
      <xdr:row>12</xdr:row>
      <xdr:rowOff>0</xdr:rowOff>
    </xdr:to>
    <xdr:sp>
      <xdr:nvSpPr>
        <xdr:cNvPr id="1" name="Straight Arrow Connector 1"/>
        <xdr:cNvSpPr>
          <a:spLocks/>
        </xdr:cNvSpPr>
      </xdr:nvSpPr>
      <xdr:spPr>
        <a:xfrm rot="5400000">
          <a:off x="2581275" y="1685925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11</xdr:row>
      <xdr:rowOff>0</xdr:rowOff>
    </xdr:from>
    <xdr:to>
      <xdr:col>4</xdr:col>
      <xdr:colOff>295275</xdr:colOff>
      <xdr:row>12</xdr:row>
      <xdr:rowOff>0</xdr:rowOff>
    </xdr:to>
    <xdr:sp>
      <xdr:nvSpPr>
        <xdr:cNvPr id="2" name="Straight Arrow Connector 2"/>
        <xdr:cNvSpPr>
          <a:spLocks/>
        </xdr:cNvSpPr>
      </xdr:nvSpPr>
      <xdr:spPr>
        <a:xfrm rot="5400000">
          <a:off x="3724275" y="1685925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152400</xdr:rowOff>
    </xdr:from>
    <xdr:to>
      <xdr:col>7</xdr:col>
      <xdr:colOff>285750</xdr:colOff>
      <xdr:row>11</xdr:row>
      <xdr:rowOff>133350</xdr:rowOff>
    </xdr:to>
    <xdr:sp>
      <xdr:nvSpPr>
        <xdr:cNvPr id="3" name="Straight Arrow Connector 3"/>
        <xdr:cNvSpPr>
          <a:spLocks/>
        </xdr:cNvSpPr>
      </xdr:nvSpPr>
      <xdr:spPr>
        <a:xfrm rot="5400000">
          <a:off x="5438775" y="1514475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9</xdr:row>
      <xdr:rowOff>152400</xdr:rowOff>
    </xdr:from>
    <xdr:to>
      <xdr:col>10</xdr:col>
      <xdr:colOff>266700</xdr:colOff>
      <xdr:row>12</xdr:row>
      <xdr:rowOff>9525</xdr:rowOff>
    </xdr:to>
    <xdr:sp>
      <xdr:nvSpPr>
        <xdr:cNvPr id="4" name="Straight Arrow Connector 4"/>
        <xdr:cNvSpPr>
          <a:spLocks/>
        </xdr:cNvSpPr>
      </xdr:nvSpPr>
      <xdr:spPr>
        <a:xfrm rot="5400000">
          <a:off x="7096125" y="1514475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9</xdr:row>
      <xdr:rowOff>142875</xdr:rowOff>
    </xdr:from>
    <xdr:to>
      <xdr:col>12</xdr:col>
      <xdr:colOff>304800</xdr:colOff>
      <xdr:row>11</xdr:row>
      <xdr:rowOff>133350</xdr:rowOff>
    </xdr:to>
    <xdr:sp>
      <xdr:nvSpPr>
        <xdr:cNvPr id="5" name="Straight Arrow Connector 5"/>
        <xdr:cNvSpPr>
          <a:spLocks/>
        </xdr:cNvSpPr>
      </xdr:nvSpPr>
      <xdr:spPr>
        <a:xfrm rot="16200000" flipH="1">
          <a:off x="8591550" y="1504950"/>
          <a:ext cx="95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285750</xdr:colOff>
      <xdr:row>9</xdr:row>
      <xdr:rowOff>123825</xdr:rowOff>
    </xdr:from>
    <xdr:to>
      <xdr:col>14</xdr:col>
      <xdr:colOff>295275</xdr:colOff>
      <xdr:row>11</xdr:row>
      <xdr:rowOff>133350</xdr:rowOff>
    </xdr:to>
    <xdr:sp>
      <xdr:nvSpPr>
        <xdr:cNvPr id="6" name="Straight Arrow Connector 6"/>
        <xdr:cNvSpPr>
          <a:spLocks/>
        </xdr:cNvSpPr>
      </xdr:nvSpPr>
      <xdr:spPr>
        <a:xfrm rot="16200000" flipH="1">
          <a:off x="10010775" y="148590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142875</xdr:rowOff>
    </xdr:from>
    <xdr:to>
      <xdr:col>8</xdr:col>
      <xdr:colOff>180975</xdr:colOff>
      <xdr:row>12</xdr:row>
      <xdr:rowOff>9525</xdr:rowOff>
    </xdr:to>
    <xdr:sp>
      <xdr:nvSpPr>
        <xdr:cNvPr id="7" name="Straight Arrow Connector 7"/>
        <xdr:cNvSpPr>
          <a:spLocks/>
        </xdr:cNvSpPr>
      </xdr:nvSpPr>
      <xdr:spPr>
        <a:xfrm rot="16200000" flipH="1">
          <a:off x="5905500" y="150495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142875</xdr:rowOff>
    </xdr:from>
    <xdr:to>
      <xdr:col>6</xdr:col>
      <xdr:colOff>180975</xdr:colOff>
      <xdr:row>12</xdr:row>
      <xdr:rowOff>0</xdr:rowOff>
    </xdr:to>
    <xdr:sp>
      <xdr:nvSpPr>
        <xdr:cNvPr id="8" name="Straight Arrow Connector 8"/>
        <xdr:cNvSpPr>
          <a:spLocks/>
        </xdr:cNvSpPr>
      </xdr:nvSpPr>
      <xdr:spPr>
        <a:xfrm rot="16200000" flipH="1">
          <a:off x="4676775" y="1504950"/>
          <a:ext cx="95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</xdr:row>
      <xdr:rowOff>0</xdr:rowOff>
    </xdr:from>
    <xdr:to>
      <xdr:col>2</xdr:col>
      <xdr:colOff>295275</xdr:colOff>
      <xdr:row>12</xdr:row>
      <xdr:rowOff>0</xdr:rowOff>
    </xdr:to>
    <xdr:sp>
      <xdr:nvSpPr>
        <xdr:cNvPr id="1" name="Straight Arrow Connector 1"/>
        <xdr:cNvSpPr>
          <a:spLocks/>
        </xdr:cNvSpPr>
      </xdr:nvSpPr>
      <xdr:spPr>
        <a:xfrm rot="5400000">
          <a:off x="2190750" y="1685925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11</xdr:row>
      <xdr:rowOff>0</xdr:rowOff>
    </xdr:from>
    <xdr:to>
      <xdr:col>4</xdr:col>
      <xdr:colOff>295275</xdr:colOff>
      <xdr:row>12</xdr:row>
      <xdr:rowOff>0</xdr:rowOff>
    </xdr:to>
    <xdr:sp>
      <xdr:nvSpPr>
        <xdr:cNvPr id="2" name="Straight Arrow Connector 2"/>
        <xdr:cNvSpPr>
          <a:spLocks/>
        </xdr:cNvSpPr>
      </xdr:nvSpPr>
      <xdr:spPr>
        <a:xfrm rot="5400000">
          <a:off x="3333750" y="1685925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152400</xdr:rowOff>
    </xdr:from>
    <xdr:to>
      <xdr:col>7</xdr:col>
      <xdr:colOff>285750</xdr:colOff>
      <xdr:row>11</xdr:row>
      <xdr:rowOff>133350</xdr:rowOff>
    </xdr:to>
    <xdr:sp>
      <xdr:nvSpPr>
        <xdr:cNvPr id="3" name="Straight Arrow Connector 3"/>
        <xdr:cNvSpPr>
          <a:spLocks/>
        </xdr:cNvSpPr>
      </xdr:nvSpPr>
      <xdr:spPr>
        <a:xfrm rot="5400000">
          <a:off x="5048250" y="1514475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9</xdr:row>
      <xdr:rowOff>152400</xdr:rowOff>
    </xdr:from>
    <xdr:to>
      <xdr:col>10</xdr:col>
      <xdr:colOff>266700</xdr:colOff>
      <xdr:row>12</xdr:row>
      <xdr:rowOff>9525</xdr:rowOff>
    </xdr:to>
    <xdr:sp>
      <xdr:nvSpPr>
        <xdr:cNvPr id="4" name="Straight Arrow Connector 4"/>
        <xdr:cNvSpPr>
          <a:spLocks/>
        </xdr:cNvSpPr>
      </xdr:nvSpPr>
      <xdr:spPr>
        <a:xfrm rot="5400000">
          <a:off x="6562725" y="1514475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9</xdr:row>
      <xdr:rowOff>142875</xdr:rowOff>
    </xdr:from>
    <xdr:to>
      <xdr:col>12</xdr:col>
      <xdr:colOff>304800</xdr:colOff>
      <xdr:row>11</xdr:row>
      <xdr:rowOff>133350</xdr:rowOff>
    </xdr:to>
    <xdr:sp>
      <xdr:nvSpPr>
        <xdr:cNvPr id="5" name="Straight Arrow Connector 5"/>
        <xdr:cNvSpPr>
          <a:spLocks/>
        </xdr:cNvSpPr>
      </xdr:nvSpPr>
      <xdr:spPr>
        <a:xfrm rot="16200000" flipH="1">
          <a:off x="7896225" y="1504950"/>
          <a:ext cx="95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285750</xdr:colOff>
      <xdr:row>9</xdr:row>
      <xdr:rowOff>123825</xdr:rowOff>
    </xdr:from>
    <xdr:to>
      <xdr:col>14</xdr:col>
      <xdr:colOff>295275</xdr:colOff>
      <xdr:row>11</xdr:row>
      <xdr:rowOff>133350</xdr:rowOff>
    </xdr:to>
    <xdr:sp>
      <xdr:nvSpPr>
        <xdr:cNvPr id="6" name="Straight Arrow Connector 6"/>
        <xdr:cNvSpPr>
          <a:spLocks/>
        </xdr:cNvSpPr>
      </xdr:nvSpPr>
      <xdr:spPr>
        <a:xfrm rot="16200000" flipH="1">
          <a:off x="9077325" y="148590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142875</xdr:rowOff>
    </xdr:from>
    <xdr:to>
      <xdr:col>8</xdr:col>
      <xdr:colOff>180975</xdr:colOff>
      <xdr:row>12</xdr:row>
      <xdr:rowOff>9525</xdr:rowOff>
    </xdr:to>
    <xdr:sp>
      <xdr:nvSpPr>
        <xdr:cNvPr id="7" name="Straight Arrow Connector 7"/>
        <xdr:cNvSpPr>
          <a:spLocks/>
        </xdr:cNvSpPr>
      </xdr:nvSpPr>
      <xdr:spPr>
        <a:xfrm rot="16200000" flipH="1">
          <a:off x="5514975" y="150495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142875</xdr:rowOff>
    </xdr:from>
    <xdr:to>
      <xdr:col>6</xdr:col>
      <xdr:colOff>180975</xdr:colOff>
      <xdr:row>12</xdr:row>
      <xdr:rowOff>0</xdr:rowOff>
    </xdr:to>
    <xdr:sp>
      <xdr:nvSpPr>
        <xdr:cNvPr id="8" name="Straight Arrow Connector 8"/>
        <xdr:cNvSpPr>
          <a:spLocks/>
        </xdr:cNvSpPr>
      </xdr:nvSpPr>
      <xdr:spPr>
        <a:xfrm rot="16200000" flipH="1">
          <a:off x="4286250" y="1504950"/>
          <a:ext cx="95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</xdr:row>
      <xdr:rowOff>0</xdr:rowOff>
    </xdr:from>
    <xdr:to>
      <xdr:col>2</xdr:col>
      <xdr:colOff>295275</xdr:colOff>
      <xdr:row>12</xdr:row>
      <xdr:rowOff>0</xdr:rowOff>
    </xdr:to>
    <xdr:sp>
      <xdr:nvSpPr>
        <xdr:cNvPr id="1" name="Straight Arrow Connector 1"/>
        <xdr:cNvSpPr>
          <a:spLocks/>
        </xdr:cNvSpPr>
      </xdr:nvSpPr>
      <xdr:spPr>
        <a:xfrm rot="5400000">
          <a:off x="2190750" y="1685925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11</xdr:row>
      <xdr:rowOff>0</xdr:rowOff>
    </xdr:from>
    <xdr:to>
      <xdr:col>4</xdr:col>
      <xdr:colOff>295275</xdr:colOff>
      <xdr:row>12</xdr:row>
      <xdr:rowOff>0</xdr:rowOff>
    </xdr:to>
    <xdr:sp>
      <xdr:nvSpPr>
        <xdr:cNvPr id="2" name="Straight Arrow Connector 2"/>
        <xdr:cNvSpPr>
          <a:spLocks/>
        </xdr:cNvSpPr>
      </xdr:nvSpPr>
      <xdr:spPr>
        <a:xfrm rot="5400000">
          <a:off x="3333750" y="1685925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9</xdr:row>
      <xdr:rowOff>152400</xdr:rowOff>
    </xdr:from>
    <xdr:to>
      <xdr:col>8</xdr:col>
      <xdr:colOff>285750</xdr:colOff>
      <xdr:row>11</xdr:row>
      <xdr:rowOff>133350</xdr:rowOff>
    </xdr:to>
    <xdr:sp>
      <xdr:nvSpPr>
        <xdr:cNvPr id="3" name="Straight Arrow Connector 3"/>
        <xdr:cNvSpPr>
          <a:spLocks/>
        </xdr:cNvSpPr>
      </xdr:nvSpPr>
      <xdr:spPr>
        <a:xfrm rot="5400000">
          <a:off x="5629275" y="1514475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9</xdr:row>
      <xdr:rowOff>152400</xdr:rowOff>
    </xdr:from>
    <xdr:to>
      <xdr:col>11</xdr:col>
      <xdr:colOff>266700</xdr:colOff>
      <xdr:row>12</xdr:row>
      <xdr:rowOff>9525</xdr:rowOff>
    </xdr:to>
    <xdr:sp>
      <xdr:nvSpPr>
        <xdr:cNvPr id="4" name="Straight Arrow Connector 4"/>
        <xdr:cNvSpPr>
          <a:spLocks/>
        </xdr:cNvSpPr>
      </xdr:nvSpPr>
      <xdr:spPr>
        <a:xfrm rot="5400000">
          <a:off x="7143750" y="1514475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295275</xdr:colOff>
      <xdr:row>9</xdr:row>
      <xdr:rowOff>142875</xdr:rowOff>
    </xdr:from>
    <xdr:to>
      <xdr:col>13</xdr:col>
      <xdr:colOff>304800</xdr:colOff>
      <xdr:row>11</xdr:row>
      <xdr:rowOff>133350</xdr:rowOff>
    </xdr:to>
    <xdr:sp>
      <xdr:nvSpPr>
        <xdr:cNvPr id="5" name="Straight Arrow Connector 5"/>
        <xdr:cNvSpPr>
          <a:spLocks/>
        </xdr:cNvSpPr>
      </xdr:nvSpPr>
      <xdr:spPr>
        <a:xfrm rot="16200000" flipH="1">
          <a:off x="8477250" y="1504950"/>
          <a:ext cx="95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285750</xdr:colOff>
      <xdr:row>9</xdr:row>
      <xdr:rowOff>123825</xdr:rowOff>
    </xdr:from>
    <xdr:to>
      <xdr:col>15</xdr:col>
      <xdr:colOff>295275</xdr:colOff>
      <xdr:row>11</xdr:row>
      <xdr:rowOff>133350</xdr:rowOff>
    </xdr:to>
    <xdr:sp>
      <xdr:nvSpPr>
        <xdr:cNvPr id="6" name="Straight Arrow Connector 6"/>
        <xdr:cNvSpPr>
          <a:spLocks/>
        </xdr:cNvSpPr>
      </xdr:nvSpPr>
      <xdr:spPr>
        <a:xfrm rot="16200000" flipH="1">
          <a:off x="9658350" y="148590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9</xdr:row>
      <xdr:rowOff>142875</xdr:rowOff>
    </xdr:from>
    <xdr:to>
      <xdr:col>9</xdr:col>
      <xdr:colOff>180975</xdr:colOff>
      <xdr:row>12</xdr:row>
      <xdr:rowOff>9525</xdr:rowOff>
    </xdr:to>
    <xdr:sp>
      <xdr:nvSpPr>
        <xdr:cNvPr id="7" name="Straight Arrow Connector 7"/>
        <xdr:cNvSpPr>
          <a:spLocks/>
        </xdr:cNvSpPr>
      </xdr:nvSpPr>
      <xdr:spPr>
        <a:xfrm rot="16200000" flipH="1">
          <a:off x="6096000" y="150495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142875</xdr:rowOff>
    </xdr:from>
    <xdr:to>
      <xdr:col>7</xdr:col>
      <xdr:colOff>180975</xdr:colOff>
      <xdr:row>12</xdr:row>
      <xdr:rowOff>0</xdr:rowOff>
    </xdr:to>
    <xdr:sp>
      <xdr:nvSpPr>
        <xdr:cNvPr id="8" name="Straight Arrow Connector 8"/>
        <xdr:cNvSpPr>
          <a:spLocks/>
        </xdr:cNvSpPr>
      </xdr:nvSpPr>
      <xdr:spPr>
        <a:xfrm rot="16200000" flipH="1">
          <a:off x="4867275" y="1504950"/>
          <a:ext cx="95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showGridLines="0" zoomScalePageLayoutView="0" workbookViewId="0" topLeftCell="A1">
      <selection activeCell="F9" sqref="F9"/>
    </sheetView>
  </sheetViews>
  <sheetFormatPr defaultColWidth="9.140625" defaultRowHeight="15"/>
  <sheetData>
    <row r="1" ht="15">
      <c r="A1" s="45" t="s">
        <v>132</v>
      </c>
    </row>
    <row r="3" ht="15">
      <c r="A3" s="4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1" ht="15">
      <c r="A11" s="44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143</v>
      </c>
    </row>
    <row r="16" ht="15">
      <c r="A16" t="s">
        <v>144</v>
      </c>
    </row>
    <row r="17" ht="15">
      <c r="A17" t="s">
        <v>142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155</v>
      </c>
    </row>
    <row r="30" ht="15">
      <c r="A30" t="s">
        <v>154</v>
      </c>
    </row>
    <row r="32" ht="15">
      <c r="A32" t="s">
        <v>156</v>
      </c>
    </row>
    <row r="33" ht="15">
      <c r="A33" t="s">
        <v>157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16"/>
  <sheetViews>
    <sheetView zoomScalePageLayoutView="0" workbookViewId="0" topLeftCell="A1">
      <selection activeCell="B29" sqref="B29"/>
    </sheetView>
  </sheetViews>
  <sheetFormatPr defaultColWidth="17.28125" defaultRowHeight="15"/>
  <cols>
    <col min="1" max="1" width="15.140625" style="1" customWidth="1"/>
    <col min="2" max="2" width="9.57421875" style="1" customWidth="1"/>
    <col min="3" max="3" width="13.28125" style="42" customWidth="1"/>
    <col min="4" max="255" width="9.140625" style="1" customWidth="1"/>
    <col min="256" max="16384" width="17.28125" style="1" customWidth="1"/>
  </cols>
  <sheetData>
    <row r="1" ht="12.75">
      <c r="A1" s="39" t="s">
        <v>128</v>
      </c>
    </row>
    <row r="4" spans="2:4" ht="12.75">
      <c r="B4" s="38" t="s">
        <v>108</v>
      </c>
      <c r="C4" s="38" t="s">
        <v>107</v>
      </c>
      <c r="D4" s="39" t="s">
        <v>109</v>
      </c>
    </row>
    <row r="6" spans="1:4" ht="12.75">
      <c r="A6" s="1" t="s">
        <v>110</v>
      </c>
      <c r="B6" s="40" t="s">
        <v>8</v>
      </c>
      <c r="C6" s="41" t="s">
        <v>111</v>
      </c>
      <c r="D6" s="1" t="s">
        <v>124</v>
      </c>
    </row>
    <row r="7" spans="2:3" ht="12.75">
      <c r="B7" s="40"/>
      <c r="C7" s="40"/>
    </row>
    <row r="8" spans="1:4" ht="12.75">
      <c r="A8" s="1" t="s">
        <v>125</v>
      </c>
      <c r="B8" s="42" t="s">
        <v>11</v>
      </c>
      <c r="C8" s="40" t="s">
        <v>126</v>
      </c>
      <c r="D8" s="1" t="s">
        <v>127</v>
      </c>
    </row>
    <row r="10" spans="1:4" ht="12.75">
      <c r="A10" s="1" t="s">
        <v>112</v>
      </c>
      <c r="B10" s="40" t="s">
        <v>13</v>
      </c>
      <c r="C10" s="40" t="s">
        <v>113</v>
      </c>
      <c r="D10" s="1" t="s">
        <v>114</v>
      </c>
    </row>
    <row r="11" spans="2:3" ht="12.75">
      <c r="B11" s="40"/>
      <c r="C11" s="40"/>
    </row>
    <row r="12" spans="1:4" ht="12.75">
      <c r="A12" s="1" t="s">
        <v>115</v>
      </c>
      <c r="B12" s="40" t="s">
        <v>15</v>
      </c>
      <c r="C12" s="40" t="s">
        <v>116</v>
      </c>
      <c r="D12" s="1" t="s">
        <v>117</v>
      </c>
    </row>
    <row r="13" spans="2:3" ht="12.75">
      <c r="B13" s="40"/>
      <c r="C13" s="40"/>
    </row>
    <row r="14" spans="1:4" ht="12.75">
      <c r="A14" s="1" t="s">
        <v>118</v>
      </c>
      <c r="B14" s="40" t="s">
        <v>17</v>
      </c>
      <c r="C14" s="40" t="s">
        <v>119</v>
      </c>
      <c r="D14" s="1" t="s">
        <v>120</v>
      </c>
    </row>
    <row r="16" spans="1:4" ht="12.75">
      <c r="A16" s="1" t="s">
        <v>121</v>
      </c>
      <c r="B16" s="40" t="s">
        <v>18</v>
      </c>
      <c r="C16" s="40" t="s">
        <v>122</v>
      </c>
      <c r="D16" s="1" t="s">
        <v>123</v>
      </c>
    </row>
  </sheetData>
  <sheetProtection selectLockedCells="1"/>
  <printOptions/>
  <pageMargins left="0.7" right="0.7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A1:V72"/>
  <sheetViews>
    <sheetView showGridLines="0" tabSelected="1" zoomScale="95" zoomScaleNormal="95" zoomScalePageLayoutView="0" workbookViewId="0" topLeftCell="A1">
      <selection activeCell="G5" sqref="G5"/>
    </sheetView>
  </sheetViews>
  <sheetFormatPr defaultColWidth="9.140625" defaultRowHeight="15"/>
  <cols>
    <col min="1" max="1" width="6.00390625" style="2" customWidth="1"/>
    <col min="2" max="2" width="28.28125" style="2" bestFit="1" customWidth="1"/>
    <col min="3" max="5" width="8.57421875" style="2" customWidth="1"/>
    <col min="6" max="6" width="7.57421875" style="2" customWidth="1"/>
    <col min="7" max="7" width="9.8515625" style="2" customWidth="1"/>
    <col min="8" max="8" width="8.57421875" style="2" customWidth="1"/>
    <col min="9" max="9" width="6.57421875" style="2" bestFit="1" customWidth="1"/>
    <col min="10" max="10" width="9.8515625" style="2" bestFit="1" customWidth="1"/>
    <col min="11" max="11" width="9.140625" style="2" bestFit="1" customWidth="1"/>
    <col min="12" max="12" width="12.8515625" style="2" bestFit="1" customWidth="1"/>
    <col min="13" max="13" width="8.57421875" style="2" customWidth="1"/>
    <col min="14" max="14" width="12.8515625" style="2" bestFit="1" customWidth="1"/>
    <col min="15" max="15" width="9.140625" style="2" bestFit="1" customWidth="1"/>
    <col min="16" max="16" width="12.8515625" style="2" bestFit="1" customWidth="1"/>
    <col min="17" max="17" width="1.421875" style="2" customWidth="1"/>
    <col min="18" max="18" width="12.8515625" style="2" bestFit="1" customWidth="1"/>
    <col min="19" max="19" width="7.00390625" style="2" customWidth="1"/>
    <col min="20" max="20" width="9.140625" style="2" customWidth="1"/>
    <col min="21" max="21" width="12.28125" style="56" bestFit="1" customWidth="1"/>
    <col min="22" max="22" width="15.8515625" style="56" bestFit="1" customWidth="1"/>
    <col min="23" max="16384" width="9.140625" style="2" customWidth="1"/>
  </cols>
  <sheetData>
    <row r="1" spans="1:22" s="1" customFormat="1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U1" s="55"/>
      <c r="V1" s="55"/>
    </row>
    <row r="2" spans="1:22" s="1" customFormat="1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U2" s="55"/>
      <c r="V2" s="55"/>
    </row>
    <row r="3" spans="1:19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0" ht="12.75">
      <c r="B4" s="3"/>
      <c r="C4" s="3"/>
      <c r="D4" s="3"/>
      <c r="G4" s="65" t="s">
        <v>230</v>
      </c>
      <c r="H4" s="65"/>
      <c r="I4" s="65"/>
      <c r="J4" s="65"/>
    </row>
    <row r="5" spans="8:11" ht="11.25">
      <c r="H5" s="4"/>
      <c r="I5" s="4"/>
      <c r="J5" s="4"/>
      <c r="K5" s="4"/>
    </row>
    <row r="6" spans="3:22" s="5" customFormat="1" ht="11.25">
      <c r="C6" s="6" t="s">
        <v>3</v>
      </c>
      <c r="D6" s="6" t="s">
        <v>4</v>
      </c>
      <c r="E6" s="6" t="s">
        <v>5</v>
      </c>
      <c r="F6" s="6" t="s">
        <v>6</v>
      </c>
      <c r="G6" s="7" t="s">
        <v>8</v>
      </c>
      <c r="H6" s="7" t="s">
        <v>9</v>
      </c>
      <c r="I6" s="7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/>
      <c r="R6" s="8" t="s">
        <v>18</v>
      </c>
      <c r="S6" s="8" t="s">
        <v>19</v>
      </c>
      <c r="U6" s="57"/>
      <c r="V6" s="57"/>
    </row>
    <row r="7" spans="13:14" ht="11.25">
      <c r="M7" s="66" t="s">
        <v>20</v>
      </c>
      <c r="N7" s="66"/>
    </row>
    <row r="8" spans="7:15" ht="11.25">
      <c r="G8" s="9" t="s">
        <v>21</v>
      </c>
      <c r="H8" s="9" t="s">
        <v>22</v>
      </c>
      <c r="K8" s="9" t="s">
        <v>23</v>
      </c>
      <c r="M8" s="9" t="s">
        <v>24</v>
      </c>
      <c r="O8" s="9" t="s">
        <v>25</v>
      </c>
    </row>
    <row r="9" spans="1:19" ht="11.25">
      <c r="A9" s="9"/>
      <c r="B9" s="10" t="s">
        <v>26</v>
      </c>
      <c r="C9" s="9" t="s">
        <v>27</v>
      </c>
      <c r="D9" s="9"/>
      <c r="E9" s="9" t="s">
        <v>28</v>
      </c>
      <c r="F9" s="9"/>
      <c r="G9" s="9" t="s">
        <v>29</v>
      </c>
      <c r="H9" s="9" t="s">
        <v>30</v>
      </c>
      <c r="I9" s="9" t="s">
        <v>31</v>
      </c>
      <c r="J9" s="9" t="s">
        <v>32</v>
      </c>
      <c r="K9" s="9" t="s">
        <v>33</v>
      </c>
      <c r="L9" s="9"/>
      <c r="M9" s="9" t="s">
        <v>33</v>
      </c>
      <c r="O9" s="9" t="s">
        <v>33</v>
      </c>
      <c r="P9" s="67" t="s">
        <v>34</v>
      </c>
      <c r="Q9" s="9"/>
      <c r="R9" s="9" t="s">
        <v>35</v>
      </c>
      <c r="S9" s="9" t="s">
        <v>36</v>
      </c>
    </row>
    <row r="10" spans="1:19" ht="13.5" customHeight="1" thickBot="1">
      <c r="A10" s="11" t="s">
        <v>37</v>
      </c>
      <c r="B10" s="12" t="s">
        <v>38</v>
      </c>
      <c r="C10" s="11" t="s">
        <v>39</v>
      </c>
      <c r="D10" s="9"/>
      <c r="E10" s="12" t="s">
        <v>40</v>
      </c>
      <c r="F10" s="9"/>
      <c r="G10" s="11" t="s">
        <v>41</v>
      </c>
      <c r="H10" s="11" t="s">
        <v>42</v>
      </c>
      <c r="I10" s="11" t="s">
        <v>43</v>
      </c>
      <c r="J10" s="11" t="s">
        <v>44</v>
      </c>
      <c r="K10" s="11" t="s">
        <v>45</v>
      </c>
      <c r="L10" s="13" t="s">
        <v>46</v>
      </c>
      <c r="M10" s="11" t="s">
        <v>45</v>
      </c>
      <c r="N10" s="13" t="s">
        <v>47</v>
      </c>
      <c r="O10" s="11" t="s">
        <v>45</v>
      </c>
      <c r="P10" s="68"/>
      <c r="Q10" s="14"/>
      <c r="R10" s="13" t="s">
        <v>48</v>
      </c>
      <c r="S10" s="11" t="s">
        <v>49</v>
      </c>
    </row>
    <row r="11" spans="1:18" ht="12" thickTop="1">
      <c r="A11" s="9"/>
      <c r="B11" s="9"/>
      <c r="C11" s="9" t="s">
        <v>41</v>
      </c>
      <c r="D11" s="9" t="s">
        <v>50</v>
      </c>
      <c r="E11" s="9" t="s">
        <v>41</v>
      </c>
      <c r="F11" s="10" t="s">
        <v>50</v>
      </c>
      <c r="G11" s="61" t="s">
        <v>106</v>
      </c>
      <c r="H11" s="61"/>
      <c r="I11" s="62" t="s">
        <v>51</v>
      </c>
      <c r="J11" s="62"/>
      <c r="L11" s="15" t="s">
        <v>52</v>
      </c>
      <c r="M11" s="63" t="s">
        <v>53</v>
      </c>
      <c r="N11" s="63"/>
      <c r="O11" s="63" t="s">
        <v>54</v>
      </c>
      <c r="P11" s="63"/>
      <c r="Q11" s="9"/>
      <c r="R11" s="16" t="s">
        <v>55</v>
      </c>
    </row>
    <row r="12" spans="3:19" ht="11.25"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  <c r="S12" s="6"/>
    </row>
    <row r="13" spans="1:22" s="46" customFormat="1" ht="11.25" customHeight="1">
      <c r="A13" s="46">
        <v>2301</v>
      </c>
      <c r="B13" s="46" t="s">
        <v>160</v>
      </c>
      <c r="C13" s="53">
        <v>1044.799</v>
      </c>
      <c r="D13" s="46" t="s">
        <v>218</v>
      </c>
      <c r="E13" s="54">
        <v>894.0191</v>
      </c>
      <c r="F13" s="46" t="s">
        <v>224</v>
      </c>
      <c r="G13" s="47">
        <f>+C13*E13</f>
        <v>934070.2616609</v>
      </c>
      <c r="H13" s="53">
        <v>40000</v>
      </c>
      <c r="I13" s="53">
        <v>22</v>
      </c>
      <c r="J13" s="48">
        <f>+(G13/H13)*I13</f>
        <v>513.7386439134949</v>
      </c>
      <c r="K13" s="53">
        <v>5433.6</v>
      </c>
      <c r="L13" s="49">
        <f>(G13/H13)*K13</f>
        <v>126884.10434401665</v>
      </c>
      <c r="M13" s="53">
        <v>6490.09</v>
      </c>
      <c r="N13" s="49">
        <f>G13/H13*M13</f>
        <v>151555.00161256976</v>
      </c>
      <c r="O13" s="53">
        <v>58080.34</v>
      </c>
      <c r="P13" s="50">
        <f>G13/H13*O13</f>
        <v>1356277.9595288506</v>
      </c>
      <c r="Q13" s="51"/>
      <c r="R13" s="50">
        <f>L13+N13+P13</f>
        <v>1634717.065485437</v>
      </c>
      <c r="S13" s="52">
        <f aca="true" t="shared" si="0" ref="S13:S44">+R13/$R$72</f>
        <v>0.13463857646063385</v>
      </c>
      <c r="U13" s="58">
        <v>1634717.15</v>
      </c>
      <c r="V13" s="59">
        <f>R13-U13</f>
        <v>-0.08451456297188997</v>
      </c>
    </row>
    <row r="14" spans="1:22" s="46" customFormat="1" ht="11.25" customHeight="1">
      <c r="A14" s="46">
        <v>2302</v>
      </c>
      <c r="B14" s="46" t="s">
        <v>161</v>
      </c>
      <c r="C14" s="53">
        <v>1044.799</v>
      </c>
      <c r="D14" s="46" t="s">
        <v>218</v>
      </c>
      <c r="E14" s="54">
        <v>13.068</v>
      </c>
      <c r="F14" s="46" t="s">
        <v>224</v>
      </c>
      <c r="G14" s="47">
        <f aca="true" t="shared" si="1" ref="G14:G42">+C14*E14</f>
        <v>13653.433331999999</v>
      </c>
      <c r="H14" s="53">
        <v>1000</v>
      </c>
      <c r="I14" s="53">
        <v>8</v>
      </c>
      <c r="J14" s="48">
        <f aca="true" t="shared" si="2" ref="J14:J42">+(G14/H14)*I14</f>
        <v>109.22746665599999</v>
      </c>
      <c r="K14" s="53">
        <v>1919.02</v>
      </c>
      <c r="L14" s="49">
        <f aca="true" t="shared" si="3" ref="L14:L42">(G14/H14)*K14</f>
        <v>26201.211632774637</v>
      </c>
      <c r="M14" s="53">
        <v>1446.69</v>
      </c>
      <c r="N14" s="49">
        <f aca="true" t="shared" si="4" ref="N14:N42">G14/H14*M14</f>
        <v>19752.28546707108</v>
      </c>
      <c r="O14" s="53">
        <v>1329.63</v>
      </c>
      <c r="P14" s="50">
        <f aca="true" t="shared" si="5" ref="P14:P42">G14/H14*O14</f>
        <v>18154.01456122716</v>
      </c>
      <c r="Q14" s="51"/>
      <c r="R14" s="50">
        <f aca="true" t="shared" si="6" ref="R14:R42">L14+N14+P14</f>
        <v>64107.51166107287</v>
      </c>
      <c r="S14" s="52">
        <f t="shared" si="0"/>
        <v>0.00528002324849849</v>
      </c>
      <c r="U14" s="58">
        <v>64107.65</v>
      </c>
      <c r="V14" s="59">
        <f aca="true" t="shared" si="7" ref="V14:V70">R14-U14</f>
        <v>-0.13833892712864326</v>
      </c>
    </row>
    <row r="15" spans="1:22" s="46" customFormat="1" ht="11.25" customHeight="1">
      <c r="A15" s="46">
        <v>2303</v>
      </c>
      <c r="B15" s="46" t="s">
        <v>162</v>
      </c>
      <c r="C15" s="53">
        <v>10500</v>
      </c>
      <c r="D15" s="46" t="s">
        <v>219</v>
      </c>
      <c r="E15" s="54">
        <v>0.5267</v>
      </c>
      <c r="F15" s="46" t="s">
        <v>219</v>
      </c>
      <c r="G15" s="47">
        <f t="shared" si="1"/>
        <v>5530.349999999999</v>
      </c>
      <c r="H15" s="53">
        <v>300</v>
      </c>
      <c r="I15" s="53">
        <v>5.6</v>
      </c>
      <c r="J15" s="48">
        <f t="shared" si="2"/>
        <v>103.2332</v>
      </c>
      <c r="K15" s="53">
        <v>1421.76</v>
      </c>
      <c r="L15" s="49">
        <f t="shared" si="3"/>
        <v>26209.43472</v>
      </c>
      <c r="M15" s="53">
        <v>2809.04</v>
      </c>
      <c r="N15" s="49">
        <f t="shared" si="4"/>
        <v>51783.24788</v>
      </c>
      <c r="O15" s="53">
        <v>0</v>
      </c>
      <c r="P15" s="50">
        <f t="shared" si="5"/>
        <v>0</v>
      </c>
      <c r="Q15" s="51"/>
      <c r="R15" s="50">
        <f t="shared" si="6"/>
        <v>77992.6826</v>
      </c>
      <c r="S15" s="52">
        <f t="shared" si="0"/>
        <v>0.006423633778174193</v>
      </c>
      <c r="U15" s="58">
        <v>77987.75</v>
      </c>
      <c r="V15" s="59">
        <f t="shared" si="7"/>
        <v>4.932600000000093</v>
      </c>
    </row>
    <row r="16" spans="1:22" s="46" customFormat="1" ht="11.25" customHeight="1">
      <c r="A16" s="46">
        <v>2304</v>
      </c>
      <c r="B16" s="46" t="s">
        <v>163</v>
      </c>
      <c r="C16" s="53">
        <v>2089.598</v>
      </c>
      <c r="D16" s="46" t="s">
        <v>220</v>
      </c>
      <c r="E16" s="54">
        <v>3.4253</v>
      </c>
      <c r="F16" s="46" t="s">
        <v>225</v>
      </c>
      <c r="G16" s="47">
        <f t="shared" si="1"/>
        <v>7157.5000294</v>
      </c>
      <c r="H16" s="53">
        <v>42</v>
      </c>
      <c r="I16" s="53">
        <v>2.2</v>
      </c>
      <c r="J16" s="48">
        <f t="shared" si="2"/>
        <v>374.9166682066667</v>
      </c>
      <c r="K16" s="53">
        <v>554.93</v>
      </c>
      <c r="L16" s="49">
        <f t="shared" si="3"/>
        <v>94569.32122178432</v>
      </c>
      <c r="M16" s="53">
        <v>952.28</v>
      </c>
      <c r="N16" s="49">
        <f t="shared" si="4"/>
        <v>162284.38399992933</v>
      </c>
      <c r="O16" s="53">
        <v>0</v>
      </c>
      <c r="P16" s="50">
        <f t="shared" si="5"/>
        <v>0</v>
      </c>
      <c r="Q16" s="51"/>
      <c r="R16" s="50">
        <f t="shared" si="6"/>
        <v>256853.70522171364</v>
      </c>
      <c r="S16" s="52">
        <f t="shared" si="0"/>
        <v>0.021154986364213056</v>
      </c>
      <c r="U16" s="58">
        <v>256850.15</v>
      </c>
      <c r="V16" s="59">
        <f t="shared" si="7"/>
        <v>3.5552217136428226</v>
      </c>
    </row>
    <row r="17" spans="1:22" s="46" customFormat="1" ht="11.25" customHeight="1">
      <c r="A17" s="46">
        <v>2307</v>
      </c>
      <c r="B17" s="46" t="s">
        <v>164</v>
      </c>
      <c r="C17" s="53">
        <v>1044.799</v>
      </c>
      <c r="D17" s="46" t="s">
        <v>218</v>
      </c>
      <c r="E17" s="54">
        <v>15.5445</v>
      </c>
      <c r="F17" s="46" t="s">
        <v>226</v>
      </c>
      <c r="G17" s="47">
        <f t="shared" si="1"/>
        <v>16240.8780555</v>
      </c>
      <c r="H17" s="53">
        <v>600</v>
      </c>
      <c r="I17" s="53">
        <v>5</v>
      </c>
      <c r="J17" s="48">
        <f t="shared" si="2"/>
        <v>135.34065046249998</v>
      </c>
      <c r="K17" s="53">
        <v>1076.96</v>
      </c>
      <c r="L17" s="49">
        <f t="shared" si="3"/>
        <v>29151.2933844188</v>
      </c>
      <c r="M17" s="53">
        <v>804</v>
      </c>
      <c r="N17" s="49">
        <f t="shared" si="4"/>
        <v>21762.77659437</v>
      </c>
      <c r="O17" s="53">
        <v>1181.79</v>
      </c>
      <c r="P17" s="50">
        <f t="shared" si="5"/>
        <v>31988.84546201557</v>
      </c>
      <c r="Q17" s="51"/>
      <c r="R17" s="50">
        <f t="shared" si="6"/>
        <v>82902.91544080437</v>
      </c>
      <c r="S17" s="52">
        <f t="shared" si="0"/>
        <v>0.006828050403983281</v>
      </c>
      <c r="U17" s="58">
        <v>82903.2</v>
      </c>
      <c r="V17" s="59">
        <f t="shared" si="7"/>
        <v>-0.2845591956283897</v>
      </c>
    </row>
    <row r="18" spans="1:22" s="46" customFormat="1" ht="11.25" customHeight="1">
      <c r="A18" s="46">
        <v>2308</v>
      </c>
      <c r="B18" s="46" t="s">
        <v>165</v>
      </c>
      <c r="C18" s="53">
        <v>46.293</v>
      </c>
      <c r="D18" s="46" t="s">
        <v>218</v>
      </c>
      <c r="E18" s="54">
        <v>64.2963</v>
      </c>
      <c r="F18" s="46" t="s">
        <v>227</v>
      </c>
      <c r="G18" s="47">
        <f t="shared" si="1"/>
        <v>2976.4686159000003</v>
      </c>
      <c r="H18" s="53">
        <v>500</v>
      </c>
      <c r="I18" s="53">
        <v>5.25</v>
      </c>
      <c r="J18" s="48">
        <f t="shared" si="2"/>
        <v>31.252920466950005</v>
      </c>
      <c r="K18" s="53">
        <v>1298.74</v>
      </c>
      <c r="L18" s="49">
        <f t="shared" si="3"/>
        <v>7731.317700427933</v>
      </c>
      <c r="M18" s="53">
        <v>1363.28</v>
      </c>
      <c r="N18" s="49">
        <f t="shared" si="4"/>
        <v>8115.520269368305</v>
      </c>
      <c r="O18" s="53">
        <v>495.89</v>
      </c>
      <c r="P18" s="50">
        <f t="shared" si="5"/>
        <v>2952.002043877302</v>
      </c>
      <c r="Q18" s="51"/>
      <c r="R18" s="50">
        <f t="shared" si="6"/>
        <v>18798.84001367354</v>
      </c>
      <c r="S18" s="52">
        <f t="shared" si="0"/>
        <v>0.0015483101706047224</v>
      </c>
      <c r="U18" s="58">
        <v>18798.83</v>
      </c>
      <c r="V18" s="59">
        <f t="shared" si="7"/>
        <v>0.010013673538196599</v>
      </c>
    </row>
    <row r="19" spans="1:22" s="46" customFormat="1" ht="11.25" customHeight="1">
      <c r="A19" s="46">
        <v>2309</v>
      </c>
      <c r="B19" s="46" t="s">
        <v>166</v>
      </c>
      <c r="C19" s="53">
        <v>46.299</v>
      </c>
      <c r="D19" s="46" t="s">
        <v>218</v>
      </c>
      <c r="E19" s="54">
        <v>0.7948</v>
      </c>
      <c r="F19" s="46" t="s">
        <v>218</v>
      </c>
      <c r="G19" s="47">
        <f t="shared" si="1"/>
        <v>36.798445199999996</v>
      </c>
      <c r="H19" s="53">
        <v>1</v>
      </c>
      <c r="I19" s="53">
        <v>4.2</v>
      </c>
      <c r="J19" s="48">
        <f t="shared" si="2"/>
        <v>154.55346984</v>
      </c>
      <c r="K19" s="53">
        <v>977.51</v>
      </c>
      <c r="L19" s="49">
        <f t="shared" si="3"/>
        <v>35970.84816745199</v>
      </c>
      <c r="M19" s="53">
        <v>1843.82</v>
      </c>
      <c r="N19" s="49">
        <f t="shared" si="4"/>
        <v>67849.709228664</v>
      </c>
      <c r="O19" s="53">
        <v>2309.35</v>
      </c>
      <c r="P19" s="50">
        <f t="shared" si="5"/>
        <v>84980.48942261998</v>
      </c>
      <c r="Q19" s="51"/>
      <c r="R19" s="50">
        <f t="shared" si="6"/>
        <v>188801.04681873598</v>
      </c>
      <c r="S19" s="52">
        <f t="shared" si="0"/>
        <v>0.015550032916799296</v>
      </c>
      <c r="U19" s="58">
        <v>188808.79</v>
      </c>
      <c r="V19" s="59">
        <f t="shared" si="7"/>
        <v>-7.743181264027953</v>
      </c>
    </row>
    <row r="20" spans="1:22" s="46" customFormat="1" ht="11.25" customHeight="1">
      <c r="A20" s="46">
        <v>2310</v>
      </c>
      <c r="B20" s="46" t="s">
        <v>167</v>
      </c>
      <c r="C20" s="53">
        <v>46.293</v>
      </c>
      <c r="D20" s="46" t="s">
        <v>218</v>
      </c>
      <c r="E20" s="54">
        <v>20.6359</v>
      </c>
      <c r="F20" s="46" t="s">
        <v>225</v>
      </c>
      <c r="G20" s="47">
        <f t="shared" si="1"/>
        <v>955.2977186999999</v>
      </c>
      <c r="H20" s="53">
        <v>10</v>
      </c>
      <c r="I20" s="53">
        <v>2</v>
      </c>
      <c r="J20" s="48">
        <f t="shared" si="2"/>
        <v>191.05954373999998</v>
      </c>
      <c r="K20" s="53">
        <v>468.48</v>
      </c>
      <c r="L20" s="49">
        <f t="shared" si="3"/>
        <v>44753.7875256576</v>
      </c>
      <c r="M20" s="53">
        <v>626.05</v>
      </c>
      <c r="N20" s="49">
        <f t="shared" si="4"/>
        <v>59806.41367921349</v>
      </c>
      <c r="O20" s="53">
        <v>0</v>
      </c>
      <c r="P20" s="50">
        <f t="shared" si="5"/>
        <v>0</v>
      </c>
      <c r="Q20" s="51"/>
      <c r="R20" s="50">
        <f t="shared" si="6"/>
        <v>104560.20120487109</v>
      </c>
      <c r="S20" s="52">
        <f t="shared" si="0"/>
        <v>0.008611787900116413</v>
      </c>
      <c r="U20" s="58">
        <v>104559.87</v>
      </c>
      <c r="V20" s="59">
        <f t="shared" si="7"/>
        <v>0.33120487109408714</v>
      </c>
    </row>
    <row r="21" spans="1:22" s="46" customFormat="1" ht="11.25" customHeight="1">
      <c r="A21" s="46">
        <v>2311</v>
      </c>
      <c r="B21" s="46" t="s">
        <v>168</v>
      </c>
      <c r="C21" s="53">
        <v>2089.706</v>
      </c>
      <c r="D21" s="46" t="s">
        <v>220</v>
      </c>
      <c r="E21" s="54">
        <v>0.072</v>
      </c>
      <c r="F21" s="46" t="s">
        <v>220</v>
      </c>
      <c r="G21" s="47">
        <f t="shared" si="1"/>
        <v>150.458832</v>
      </c>
      <c r="H21" s="53">
        <v>6</v>
      </c>
      <c r="I21" s="53">
        <v>7.8</v>
      </c>
      <c r="J21" s="48">
        <f t="shared" si="2"/>
        <v>195.59648159999998</v>
      </c>
      <c r="K21" s="53">
        <v>1887.76</v>
      </c>
      <c r="L21" s="49">
        <f t="shared" si="3"/>
        <v>47338.360782719996</v>
      </c>
      <c r="M21" s="53">
        <v>2443.41</v>
      </c>
      <c r="N21" s="49">
        <f t="shared" si="4"/>
        <v>61272.102449519996</v>
      </c>
      <c r="O21" s="53">
        <v>0</v>
      </c>
      <c r="P21" s="50">
        <f t="shared" si="5"/>
        <v>0</v>
      </c>
      <c r="Q21" s="51"/>
      <c r="R21" s="50">
        <f t="shared" si="6"/>
        <v>108610.46323224</v>
      </c>
      <c r="S21" s="52">
        <f t="shared" si="0"/>
        <v>0.00894537560478479</v>
      </c>
      <c r="U21" s="58">
        <v>108568.01</v>
      </c>
      <c r="V21" s="59">
        <f t="shared" si="7"/>
        <v>42.45323224000458</v>
      </c>
    </row>
    <row r="22" spans="1:22" s="46" customFormat="1" ht="11.25" customHeight="1">
      <c r="A22" s="46">
        <v>2312</v>
      </c>
      <c r="B22" s="46" t="s">
        <v>169</v>
      </c>
      <c r="C22" s="53">
        <v>1044.799</v>
      </c>
      <c r="D22" s="46" t="s">
        <v>218</v>
      </c>
      <c r="E22" s="54">
        <v>1.6773</v>
      </c>
      <c r="F22" s="46" t="s">
        <v>223</v>
      </c>
      <c r="G22" s="47">
        <f t="shared" si="1"/>
        <v>1752.4413627</v>
      </c>
      <c r="H22" s="53">
        <v>22</v>
      </c>
      <c r="I22" s="53">
        <v>2.55</v>
      </c>
      <c r="J22" s="48">
        <f t="shared" si="2"/>
        <v>203.12388522204543</v>
      </c>
      <c r="K22" s="53">
        <v>596.52</v>
      </c>
      <c r="L22" s="49">
        <f t="shared" si="3"/>
        <v>47516.650985354725</v>
      </c>
      <c r="M22" s="53">
        <v>667.99</v>
      </c>
      <c r="N22" s="49">
        <f t="shared" si="4"/>
        <v>53209.69572136241</v>
      </c>
      <c r="O22" s="53">
        <v>327.38</v>
      </c>
      <c r="P22" s="50">
        <f t="shared" si="5"/>
        <v>26077.920605487547</v>
      </c>
      <c r="Q22" s="51"/>
      <c r="R22" s="50">
        <f t="shared" si="6"/>
        <v>126804.26731220467</v>
      </c>
      <c r="S22" s="52">
        <f t="shared" si="0"/>
        <v>0.010443853802296418</v>
      </c>
      <c r="U22" s="58">
        <v>126799.79</v>
      </c>
      <c r="V22" s="59">
        <f t="shared" si="7"/>
        <v>4.4773122046754</v>
      </c>
    </row>
    <row r="23" spans="1:22" s="46" customFormat="1" ht="11.25" customHeight="1">
      <c r="A23" s="46">
        <v>2313</v>
      </c>
      <c r="B23" s="46" t="s">
        <v>170</v>
      </c>
      <c r="C23" s="53">
        <v>1044.799</v>
      </c>
      <c r="D23" s="46" t="s">
        <v>218</v>
      </c>
      <c r="E23" s="54">
        <v>7.1022</v>
      </c>
      <c r="F23" s="46" t="s">
        <v>219</v>
      </c>
      <c r="G23" s="47">
        <f t="shared" si="1"/>
        <v>7420.3714578</v>
      </c>
      <c r="H23" s="53">
        <v>300</v>
      </c>
      <c r="I23" s="53">
        <v>9.4</v>
      </c>
      <c r="J23" s="48">
        <f t="shared" si="2"/>
        <v>232.50497234440002</v>
      </c>
      <c r="K23" s="53">
        <v>2201.93</v>
      </c>
      <c r="L23" s="49">
        <f t="shared" si="3"/>
        <v>54463.795080245174</v>
      </c>
      <c r="M23" s="53">
        <v>4008.71</v>
      </c>
      <c r="N23" s="49">
        <f t="shared" si="4"/>
        <v>99153.72422199146</v>
      </c>
      <c r="O23" s="53">
        <v>20735.31</v>
      </c>
      <c r="P23" s="50">
        <f t="shared" si="5"/>
        <v>512879.0083087831</v>
      </c>
      <c r="Q23" s="51"/>
      <c r="R23" s="50">
        <f t="shared" si="6"/>
        <v>666496.5276110198</v>
      </c>
      <c r="S23" s="52">
        <f t="shared" si="0"/>
        <v>0.05489399088572901</v>
      </c>
      <c r="U23" s="58">
        <v>666499.12</v>
      </c>
      <c r="V23" s="59">
        <f t="shared" si="7"/>
        <v>-2.5923889802070335</v>
      </c>
    </row>
    <row r="24" spans="1:22" s="46" customFormat="1" ht="11.25" customHeight="1">
      <c r="A24" s="46">
        <v>2315</v>
      </c>
      <c r="B24" s="46" t="s">
        <v>171</v>
      </c>
      <c r="C24" s="53">
        <v>1044.799</v>
      </c>
      <c r="D24" s="46" t="s">
        <v>218</v>
      </c>
      <c r="E24" s="54">
        <v>1.5808</v>
      </c>
      <c r="F24" s="46" t="s">
        <v>223</v>
      </c>
      <c r="G24" s="47">
        <f t="shared" si="1"/>
        <v>1651.6182592</v>
      </c>
      <c r="H24" s="53">
        <v>76.8</v>
      </c>
      <c r="I24" s="53">
        <v>7.8</v>
      </c>
      <c r="J24" s="48">
        <f t="shared" si="2"/>
        <v>167.74247945000002</v>
      </c>
      <c r="K24" s="53">
        <v>1764.63</v>
      </c>
      <c r="L24" s="49">
        <f t="shared" si="3"/>
        <v>37949.15532203251</v>
      </c>
      <c r="M24" s="53">
        <v>1738.76</v>
      </c>
      <c r="N24" s="49">
        <f t="shared" si="4"/>
        <v>37392.80943185667</v>
      </c>
      <c r="O24" s="53">
        <v>801.03</v>
      </c>
      <c r="P24" s="50">
        <f t="shared" si="5"/>
        <v>17226.5074761325</v>
      </c>
      <c r="Q24" s="51"/>
      <c r="R24" s="50">
        <f t="shared" si="6"/>
        <v>92568.4722300217</v>
      </c>
      <c r="S24" s="52">
        <f t="shared" si="0"/>
        <v>0.0076241250485048345</v>
      </c>
      <c r="U24" s="58">
        <v>92565.7</v>
      </c>
      <c r="V24" s="59">
        <f t="shared" si="7"/>
        <v>2.7722300216992153</v>
      </c>
    </row>
    <row r="25" spans="1:22" s="46" customFormat="1" ht="11.25" customHeight="1">
      <c r="A25" s="46">
        <v>2317</v>
      </c>
      <c r="B25" s="46" t="s">
        <v>172</v>
      </c>
      <c r="C25" s="53">
        <v>1044.799</v>
      </c>
      <c r="D25" s="46" t="s">
        <v>218</v>
      </c>
      <c r="E25" s="54">
        <v>4.7546</v>
      </c>
      <c r="F25" s="46" t="s">
        <v>223</v>
      </c>
      <c r="G25" s="47">
        <f t="shared" si="1"/>
        <v>4967.6013254</v>
      </c>
      <c r="H25" s="53">
        <v>17.6</v>
      </c>
      <c r="I25" s="53">
        <v>2</v>
      </c>
      <c r="J25" s="48">
        <f t="shared" si="2"/>
        <v>564.5001506136363</v>
      </c>
      <c r="K25" s="53">
        <v>524.4</v>
      </c>
      <c r="L25" s="49">
        <f t="shared" si="3"/>
        <v>148011.93949089543</v>
      </c>
      <c r="M25" s="53">
        <v>150</v>
      </c>
      <c r="N25" s="49">
        <f t="shared" si="4"/>
        <v>42337.51129602272</v>
      </c>
      <c r="O25" s="53">
        <v>1.77</v>
      </c>
      <c r="P25" s="50">
        <f t="shared" si="5"/>
        <v>499.5826332930681</v>
      </c>
      <c r="Q25" s="51"/>
      <c r="R25" s="50">
        <f>L25+N25+P25</f>
        <v>190849.0334202112</v>
      </c>
      <c r="S25" s="52">
        <f t="shared" si="0"/>
        <v>0.015718709201188116</v>
      </c>
      <c r="U25" s="58">
        <v>190849.07</v>
      </c>
      <c r="V25" s="59">
        <f t="shared" si="7"/>
        <v>-0.03657978880801238</v>
      </c>
    </row>
    <row r="26" spans="1:22" s="46" customFormat="1" ht="11.25" customHeight="1">
      <c r="A26" s="46">
        <v>2320</v>
      </c>
      <c r="B26" s="46" t="s">
        <v>173</v>
      </c>
      <c r="C26" s="53">
        <v>2089.706</v>
      </c>
      <c r="D26" s="46" t="s">
        <v>220</v>
      </c>
      <c r="E26" s="54">
        <v>0.0134</v>
      </c>
      <c r="F26" s="46" t="s">
        <v>220</v>
      </c>
      <c r="G26" s="47">
        <f t="shared" si="1"/>
        <v>28.0020604</v>
      </c>
      <c r="H26" s="53">
        <v>0.5</v>
      </c>
      <c r="I26" s="53">
        <v>4</v>
      </c>
      <c r="J26" s="48">
        <f t="shared" si="2"/>
        <v>224.0164832</v>
      </c>
      <c r="K26" s="53">
        <v>825.3</v>
      </c>
      <c r="L26" s="49">
        <f t="shared" si="3"/>
        <v>46220.20089624</v>
      </c>
      <c r="M26" s="53">
        <v>1344.29</v>
      </c>
      <c r="N26" s="49">
        <f t="shared" si="4"/>
        <v>75285.77955023201</v>
      </c>
      <c r="O26" s="53">
        <v>447.39</v>
      </c>
      <c r="P26" s="50">
        <f t="shared" si="5"/>
        <v>25055.683604712</v>
      </c>
      <c r="Q26" s="51"/>
      <c r="R26" s="50">
        <f t="shared" si="6"/>
        <v>146561.66405118402</v>
      </c>
      <c r="S26" s="52">
        <f t="shared" si="0"/>
        <v>0.012071112627489031</v>
      </c>
      <c r="U26" s="58">
        <v>146236.61</v>
      </c>
      <c r="V26" s="59">
        <f t="shared" si="7"/>
        <v>325.05405118403723</v>
      </c>
    </row>
    <row r="27" spans="1:22" s="46" customFormat="1" ht="11.25" customHeight="1">
      <c r="A27" s="46">
        <v>2402</v>
      </c>
      <c r="B27" s="46" t="s">
        <v>174</v>
      </c>
      <c r="C27" s="53">
        <v>2089.706</v>
      </c>
      <c r="D27" s="46" t="s">
        <v>220</v>
      </c>
      <c r="E27" s="54">
        <v>0.0922</v>
      </c>
      <c r="F27" s="46" t="s">
        <v>228</v>
      </c>
      <c r="G27" s="47">
        <f t="shared" si="1"/>
        <v>192.67089320000002</v>
      </c>
      <c r="H27" s="53">
        <v>0.96</v>
      </c>
      <c r="I27" s="53">
        <v>5.8</v>
      </c>
      <c r="J27" s="48">
        <f t="shared" si="2"/>
        <v>1164.0533130833335</v>
      </c>
      <c r="K27" s="53">
        <v>1231.03</v>
      </c>
      <c r="L27" s="49">
        <f t="shared" si="3"/>
        <v>247066.30172499586</v>
      </c>
      <c r="M27" s="53">
        <v>1616.75</v>
      </c>
      <c r="N27" s="49">
        <f t="shared" si="4"/>
        <v>324479.8610219792</v>
      </c>
      <c r="O27" s="53">
        <v>0</v>
      </c>
      <c r="P27" s="50">
        <f t="shared" si="5"/>
        <v>0</v>
      </c>
      <c r="Q27" s="51"/>
      <c r="R27" s="50">
        <f t="shared" si="6"/>
        <v>571546.1627469751</v>
      </c>
      <c r="S27" s="52">
        <f t="shared" si="0"/>
        <v>0.04707368838223951</v>
      </c>
      <c r="U27" s="58">
        <v>571572.21</v>
      </c>
      <c r="V27" s="59">
        <f t="shared" si="7"/>
        <v>-26.047253024880774</v>
      </c>
    </row>
    <row r="28" spans="1:22" s="46" customFormat="1" ht="11.25" customHeight="1">
      <c r="A28" s="46">
        <v>2403</v>
      </c>
      <c r="B28" s="46" t="s">
        <v>175</v>
      </c>
      <c r="C28" s="53">
        <v>5819</v>
      </c>
      <c r="D28" s="46" t="s">
        <v>221</v>
      </c>
      <c r="E28" s="54">
        <v>0.1707</v>
      </c>
      <c r="F28" s="46" t="s">
        <v>221</v>
      </c>
      <c r="G28" s="47">
        <f t="shared" si="1"/>
        <v>993.3032999999999</v>
      </c>
      <c r="H28" s="53">
        <v>20</v>
      </c>
      <c r="I28" s="53">
        <v>4</v>
      </c>
      <c r="J28" s="48">
        <f t="shared" si="2"/>
        <v>198.66065999999998</v>
      </c>
      <c r="K28" s="53">
        <v>916.24</v>
      </c>
      <c r="L28" s="49">
        <f t="shared" si="3"/>
        <v>45505.2107796</v>
      </c>
      <c r="M28" s="53">
        <v>648</v>
      </c>
      <c r="N28" s="49">
        <f t="shared" si="4"/>
        <v>32183.026919999997</v>
      </c>
      <c r="O28" s="53">
        <v>0</v>
      </c>
      <c r="P28" s="50">
        <f t="shared" si="5"/>
        <v>0</v>
      </c>
      <c r="Q28" s="51"/>
      <c r="R28" s="50">
        <f t="shared" si="6"/>
        <v>77688.2376996</v>
      </c>
      <c r="S28" s="52">
        <f t="shared" si="0"/>
        <v>0.006398559085515752</v>
      </c>
      <c r="U28" s="58">
        <v>77697.04</v>
      </c>
      <c r="V28" s="59">
        <f t="shared" si="7"/>
        <v>-8.802300399998785</v>
      </c>
    </row>
    <row r="29" spans="1:22" s="46" customFormat="1" ht="11.25" customHeight="1">
      <c r="A29" s="46">
        <v>2404</v>
      </c>
      <c r="B29" s="46" t="s">
        <v>176</v>
      </c>
      <c r="C29" s="53">
        <v>5819</v>
      </c>
      <c r="D29" s="46" t="s">
        <v>221</v>
      </c>
      <c r="E29" s="54">
        <v>1.4944</v>
      </c>
      <c r="F29" s="46" t="s">
        <v>222</v>
      </c>
      <c r="G29" s="47">
        <f t="shared" si="1"/>
        <v>8695.9136</v>
      </c>
      <c r="H29" s="53">
        <v>60</v>
      </c>
      <c r="I29" s="53">
        <v>5</v>
      </c>
      <c r="J29" s="48">
        <f t="shared" si="2"/>
        <v>724.6594666666667</v>
      </c>
      <c r="K29" s="53">
        <v>1056.24</v>
      </c>
      <c r="L29" s="49">
        <f t="shared" si="3"/>
        <v>153082.8630144</v>
      </c>
      <c r="M29" s="53">
        <v>1462</v>
      </c>
      <c r="N29" s="49">
        <f t="shared" si="4"/>
        <v>211890.42805333334</v>
      </c>
      <c r="O29" s="53">
        <v>270.47</v>
      </c>
      <c r="P29" s="50">
        <f t="shared" si="5"/>
        <v>39199.72918986667</v>
      </c>
      <c r="Q29" s="51"/>
      <c r="R29" s="50">
        <f t="shared" si="6"/>
        <v>404173.0202576</v>
      </c>
      <c r="S29" s="52">
        <f t="shared" si="0"/>
        <v>0.03328850064651324</v>
      </c>
      <c r="U29" s="58">
        <v>404176.29</v>
      </c>
      <c r="V29" s="59">
        <f t="shared" si="7"/>
        <v>-3.2697423999779858</v>
      </c>
    </row>
    <row r="30" spans="1:22" s="46" customFormat="1" ht="11.25" customHeight="1">
      <c r="A30" s="46">
        <v>2409</v>
      </c>
      <c r="B30" s="46" t="s">
        <v>177</v>
      </c>
      <c r="C30" s="53">
        <v>256</v>
      </c>
      <c r="D30" s="46" t="s">
        <v>221</v>
      </c>
      <c r="E30" s="54">
        <v>1</v>
      </c>
      <c r="F30" s="46" t="s">
        <v>221</v>
      </c>
      <c r="G30" s="47">
        <f t="shared" si="1"/>
        <v>256</v>
      </c>
      <c r="H30" s="53">
        <v>26.6</v>
      </c>
      <c r="I30" s="53">
        <v>3</v>
      </c>
      <c r="J30" s="48">
        <f t="shared" si="2"/>
        <v>28.872180451127818</v>
      </c>
      <c r="K30" s="53">
        <v>522.47</v>
      </c>
      <c r="L30" s="49">
        <f t="shared" si="3"/>
        <v>5028.282706766918</v>
      </c>
      <c r="M30" s="53">
        <v>729.34</v>
      </c>
      <c r="N30" s="49">
        <f t="shared" si="4"/>
        <v>7019.212030075188</v>
      </c>
      <c r="O30" s="53">
        <v>0</v>
      </c>
      <c r="P30" s="50">
        <f t="shared" si="5"/>
        <v>0</v>
      </c>
      <c r="Q30" s="51"/>
      <c r="R30" s="50">
        <f t="shared" si="6"/>
        <v>12047.494736842105</v>
      </c>
      <c r="S30" s="52">
        <f t="shared" si="0"/>
        <v>0.0009922558316253474</v>
      </c>
      <c r="U30" s="58">
        <v>12047.5</v>
      </c>
      <c r="V30" s="59">
        <f t="shared" si="7"/>
        <v>-0.005263157894660253</v>
      </c>
    </row>
    <row r="31" spans="1:22" s="46" customFormat="1" ht="11.25" customHeight="1">
      <c r="A31" s="46">
        <v>2410</v>
      </c>
      <c r="B31" s="46" t="s">
        <v>178</v>
      </c>
      <c r="C31" s="53">
        <v>5819</v>
      </c>
      <c r="D31" s="46" t="s">
        <v>221</v>
      </c>
      <c r="E31" s="54">
        <v>0.1303</v>
      </c>
      <c r="F31" s="46" t="s">
        <v>223</v>
      </c>
      <c r="G31" s="47">
        <f t="shared" si="1"/>
        <v>758.2157</v>
      </c>
      <c r="H31" s="53">
        <v>17.6</v>
      </c>
      <c r="I31" s="53">
        <v>2</v>
      </c>
      <c r="J31" s="48">
        <f t="shared" si="2"/>
        <v>86.16087499999999</v>
      </c>
      <c r="K31" s="53">
        <v>280</v>
      </c>
      <c r="L31" s="49">
        <f t="shared" si="3"/>
        <v>12062.5225</v>
      </c>
      <c r="M31" s="53">
        <v>84</v>
      </c>
      <c r="N31" s="49">
        <f t="shared" si="4"/>
        <v>3618.7567499999996</v>
      </c>
      <c r="O31" s="53">
        <v>0</v>
      </c>
      <c r="P31" s="50">
        <f t="shared" si="5"/>
        <v>0</v>
      </c>
      <c r="Q31" s="51"/>
      <c r="R31" s="50">
        <f t="shared" si="6"/>
        <v>15681.27925</v>
      </c>
      <c r="S31" s="52">
        <f t="shared" si="0"/>
        <v>0.0012915416128446142</v>
      </c>
      <c r="U31" s="58">
        <v>15687.18</v>
      </c>
      <c r="V31" s="59">
        <f t="shared" si="7"/>
        <v>-5.9007500000006985</v>
      </c>
    </row>
    <row r="32" spans="1:22" s="46" customFormat="1" ht="11.25" customHeight="1">
      <c r="A32" s="46">
        <v>2411</v>
      </c>
      <c r="B32" s="46" t="s">
        <v>179</v>
      </c>
      <c r="C32" s="53">
        <v>1044.799</v>
      </c>
      <c r="D32" s="46" t="s">
        <v>218</v>
      </c>
      <c r="E32" s="54">
        <v>1.4357</v>
      </c>
      <c r="F32" s="46" t="s">
        <v>223</v>
      </c>
      <c r="G32" s="47">
        <f t="shared" si="1"/>
        <v>1500.0179243</v>
      </c>
      <c r="H32" s="53">
        <v>17.6</v>
      </c>
      <c r="I32" s="53">
        <v>6</v>
      </c>
      <c r="J32" s="48">
        <f t="shared" si="2"/>
        <v>511.36974692045453</v>
      </c>
      <c r="K32" s="53">
        <v>1308.08</v>
      </c>
      <c r="L32" s="49">
        <f t="shared" si="3"/>
        <v>111485.42309195135</v>
      </c>
      <c r="M32" s="53">
        <v>1632</v>
      </c>
      <c r="N32" s="49">
        <f t="shared" si="4"/>
        <v>139092.57116236363</v>
      </c>
      <c r="O32" s="53">
        <v>167.79</v>
      </c>
      <c r="P32" s="50">
        <f t="shared" si="5"/>
        <v>14300.45497263051</v>
      </c>
      <c r="Q32" s="51"/>
      <c r="R32" s="50">
        <f t="shared" si="6"/>
        <v>264878.44922694546</v>
      </c>
      <c r="S32" s="52">
        <f t="shared" si="0"/>
        <v>0.021815920376671398</v>
      </c>
      <c r="U32" s="58">
        <v>264874</v>
      </c>
      <c r="V32" s="59">
        <f t="shared" si="7"/>
        <v>4.449226945464034</v>
      </c>
    </row>
    <row r="33" spans="1:22" s="46" customFormat="1" ht="11.25" customHeight="1">
      <c r="A33" s="46">
        <v>2502</v>
      </c>
      <c r="B33" s="46" t="s">
        <v>180</v>
      </c>
      <c r="C33" s="53">
        <v>208</v>
      </c>
      <c r="D33" s="46" t="s">
        <v>221</v>
      </c>
      <c r="E33" s="54">
        <v>4.0545</v>
      </c>
      <c r="F33" s="46" t="s">
        <v>223</v>
      </c>
      <c r="G33" s="47">
        <f t="shared" si="1"/>
        <v>843.336</v>
      </c>
      <c r="H33" s="53">
        <v>20</v>
      </c>
      <c r="I33" s="53">
        <v>2</v>
      </c>
      <c r="J33" s="48">
        <f t="shared" si="2"/>
        <v>84.3336</v>
      </c>
      <c r="K33" s="53">
        <v>545.1</v>
      </c>
      <c r="L33" s="49">
        <f t="shared" si="3"/>
        <v>22985.12268</v>
      </c>
      <c r="M33" s="53">
        <v>200.39</v>
      </c>
      <c r="N33" s="49">
        <f t="shared" si="4"/>
        <v>8449.805052</v>
      </c>
      <c r="O33" s="53">
        <v>0</v>
      </c>
      <c r="P33" s="50">
        <f t="shared" si="5"/>
        <v>0</v>
      </c>
      <c r="Q33" s="51"/>
      <c r="R33" s="50">
        <f t="shared" si="6"/>
        <v>31434.927732</v>
      </c>
      <c r="S33" s="52">
        <f t="shared" si="0"/>
        <v>0.0025890437007963603</v>
      </c>
      <c r="U33" s="58">
        <v>31435</v>
      </c>
      <c r="V33" s="59">
        <f t="shared" si="7"/>
        <v>-0.07226799999989453</v>
      </c>
    </row>
    <row r="34" spans="1:22" s="46" customFormat="1" ht="11.25" customHeight="1">
      <c r="A34" s="46">
        <v>2503</v>
      </c>
      <c r="B34" s="46" t="s">
        <v>181</v>
      </c>
      <c r="C34" s="53">
        <v>208</v>
      </c>
      <c r="D34" s="46" t="s">
        <v>221</v>
      </c>
      <c r="E34" s="54">
        <v>4.5529</v>
      </c>
      <c r="F34" s="46" t="s">
        <v>223</v>
      </c>
      <c r="G34" s="47">
        <f t="shared" si="1"/>
        <v>947.0032</v>
      </c>
      <c r="H34" s="53">
        <v>44.5</v>
      </c>
      <c r="I34" s="53">
        <v>5</v>
      </c>
      <c r="J34" s="48">
        <f t="shared" si="2"/>
        <v>106.40485393258427</v>
      </c>
      <c r="K34" s="53">
        <v>1097.68</v>
      </c>
      <c r="L34" s="49">
        <f t="shared" si="3"/>
        <v>23359.69601294382</v>
      </c>
      <c r="M34" s="53">
        <v>524</v>
      </c>
      <c r="N34" s="49">
        <f t="shared" si="4"/>
        <v>11151.228692134831</v>
      </c>
      <c r="O34" s="53">
        <v>704.85</v>
      </c>
      <c r="P34" s="50">
        <f t="shared" si="5"/>
        <v>14999.892258876405</v>
      </c>
      <c r="Q34" s="51"/>
      <c r="R34" s="50">
        <f t="shared" si="6"/>
        <v>49510.816963955054</v>
      </c>
      <c r="S34" s="52">
        <f t="shared" si="0"/>
        <v>0.0040778101949100224</v>
      </c>
      <c r="U34" s="58">
        <v>49511.25</v>
      </c>
      <c r="V34" s="59">
        <f t="shared" si="7"/>
        <v>-0.43303604494576575</v>
      </c>
    </row>
    <row r="35" spans="1:22" s="46" customFormat="1" ht="11.25" customHeight="1">
      <c r="A35" s="46">
        <v>2504</v>
      </c>
      <c r="B35" s="46" t="s">
        <v>182</v>
      </c>
      <c r="C35" s="53">
        <v>14801</v>
      </c>
      <c r="D35" s="46" t="s">
        <v>222</v>
      </c>
      <c r="E35" s="54">
        <v>0.0144</v>
      </c>
      <c r="F35" s="46" t="s">
        <v>222</v>
      </c>
      <c r="G35" s="47">
        <f t="shared" si="1"/>
        <v>213.1344</v>
      </c>
      <c r="H35" s="53">
        <v>50</v>
      </c>
      <c r="I35" s="53">
        <v>5</v>
      </c>
      <c r="J35" s="48">
        <f t="shared" si="2"/>
        <v>21.31344</v>
      </c>
      <c r="K35" s="53">
        <v>1097.68</v>
      </c>
      <c r="L35" s="49">
        <f t="shared" si="3"/>
        <v>4679.06736384</v>
      </c>
      <c r="M35" s="53">
        <v>1304</v>
      </c>
      <c r="N35" s="49">
        <f t="shared" si="4"/>
        <v>5558.545152</v>
      </c>
      <c r="O35" s="53">
        <v>259.9</v>
      </c>
      <c r="P35" s="50">
        <f t="shared" si="5"/>
        <v>1107.8726112</v>
      </c>
      <c r="Q35" s="51"/>
      <c r="R35" s="50">
        <f t="shared" si="6"/>
        <v>11345.48512704</v>
      </c>
      <c r="S35" s="52">
        <f t="shared" si="0"/>
        <v>0.0009344369120575303</v>
      </c>
      <c r="U35" s="58">
        <v>11323.41</v>
      </c>
      <c r="V35" s="59">
        <f t="shared" si="7"/>
        <v>22.075127039999643</v>
      </c>
    </row>
    <row r="36" spans="1:22" s="46" customFormat="1" ht="11.25" customHeight="1">
      <c r="A36" s="46">
        <v>2601</v>
      </c>
      <c r="B36" s="46" t="s">
        <v>183</v>
      </c>
      <c r="C36" s="53">
        <v>20</v>
      </c>
      <c r="D36" s="46" t="s">
        <v>223</v>
      </c>
      <c r="E36" s="54">
        <v>1</v>
      </c>
      <c r="F36" s="46" t="s">
        <v>223</v>
      </c>
      <c r="G36" s="47">
        <f t="shared" si="1"/>
        <v>20</v>
      </c>
      <c r="H36" s="53">
        <v>4</v>
      </c>
      <c r="I36" s="53">
        <v>2</v>
      </c>
      <c r="J36" s="48">
        <f t="shared" si="2"/>
        <v>10</v>
      </c>
      <c r="K36" s="53">
        <v>100.74</v>
      </c>
      <c r="L36" s="49">
        <f t="shared" si="3"/>
        <v>503.7</v>
      </c>
      <c r="M36" s="53">
        <v>22.4</v>
      </c>
      <c r="N36" s="49">
        <f t="shared" si="4"/>
        <v>112</v>
      </c>
      <c r="O36" s="53">
        <v>0</v>
      </c>
      <c r="P36" s="50">
        <f t="shared" si="5"/>
        <v>0</v>
      </c>
      <c r="Q36" s="51"/>
      <c r="R36" s="50">
        <f t="shared" si="6"/>
        <v>615.7</v>
      </c>
      <c r="S36" s="52">
        <f t="shared" si="0"/>
        <v>5.071028698302334E-05</v>
      </c>
      <c r="U36" s="58">
        <v>615.68</v>
      </c>
      <c r="V36" s="59">
        <f t="shared" si="7"/>
        <v>0.020000000000095497</v>
      </c>
    </row>
    <row r="37" spans="1:22" s="46" customFormat="1" ht="11.25" customHeight="1">
      <c r="A37" s="46">
        <v>2602</v>
      </c>
      <c r="B37" s="46" t="s">
        <v>184</v>
      </c>
      <c r="C37" s="53">
        <v>1044.799</v>
      </c>
      <c r="D37" s="46" t="s">
        <v>218</v>
      </c>
      <c r="E37" s="54">
        <v>4.2113</v>
      </c>
      <c r="F37" s="46" t="s">
        <v>223</v>
      </c>
      <c r="G37" s="47">
        <f t="shared" si="1"/>
        <v>4399.9620287</v>
      </c>
      <c r="H37" s="53">
        <v>64.8</v>
      </c>
      <c r="I37" s="53">
        <v>8</v>
      </c>
      <c r="J37" s="48">
        <f t="shared" si="2"/>
        <v>543.2051887283951</v>
      </c>
      <c r="K37" s="53">
        <v>2104.33</v>
      </c>
      <c r="L37" s="49">
        <f t="shared" si="3"/>
        <v>142885.37184960296</v>
      </c>
      <c r="M37" s="53">
        <v>4392.87</v>
      </c>
      <c r="N37" s="49">
        <f t="shared" si="4"/>
        <v>298278.7221761631</v>
      </c>
      <c r="O37" s="53">
        <v>959.63</v>
      </c>
      <c r="P37" s="50">
        <f t="shared" si="5"/>
        <v>65159.499407428724</v>
      </c>
      <c r="Q37" s="51"/>
      <c r="R37" s="50">
        <f t="shared" si="6"/>
        <v>506323.5934331948</v>
      </c>
      <c r="S37" s="52">
        <f t="shared" si="0"/>
        <v>0.041701826748859736</v>
      </c>
      <c r="U37" s="58">
        <v>506327.08</v>
      </c>
      <c r="V37" s="59">
        <f t="shared" si="7"/>
        <v>-3.4865668052225374</v>
      </c>
    </row>
    <row r="38" spans="1:22" s="46" customFormat="1" ht="11.25" customHeight="1">
      <c r="A38" s="46">
        <v>2603</v>
      </c>
      <c r="B38" s="46" t="s">
        <v>185</v>
      </c>
      <c r="C38" s="53">
        <v>1044.799</v>
      </c>
      <c r="D38" s="46" t="s">
        <v>218</v>
      </c>
      <c r="E38" s="54">
        <v>0.4786</v>
      </c>
      <c r="F38" s="46" t="s">
        <v>223</v>
      </c>
      <c r="G38" s="47">
        <f t="shared" si="1"/>
        <v>500.0408014</v>
      </c>
      <c r="H38" s="53">
        <v>8</v>
      </c>
      <c r="I38" s="53">
        <v>2</v>
      </c>
      <c r="J38" s="48">
        <f t="shared" si="2"/>
        <v>125.01020035</v>
      </c>
      <c r="K38" s="53">
        <v>524.4</v>
      </c>
      <c r="L38" s="49">
        <f t="shared" si="3"/>
        <v>32777.67453177</v>
      </c>
      <c r="M38" s="53">
        <v>330</v>
      </c>
      <c r="N38" s="49">
        <f t="shared" si="4"/>
        <v>20626.68305775</v>
      </c>
      <c r="O38" s="53">
        <v>0</v>
      </c>
      <c r="P38" s="50">
        <f t="shared" si="5"/>
        <v>0</v>
      </c>
      <c r="Q38" s="51"/>
      <c r="R38" s="50">
        <f t="shared" si="6"/>
        <v>53404.35758952</v>
      </c>
      <c r="S38" s="52">
        <f t="shared" si="0"/>
        <v>0.004398490010570992</v>
      </c>
      <c r="U38" s="58">
        <v>53399.24</v>
      </c>
      <c r="V38" s="59">
        <f t="shared" si="7"/>
        <v>5.117589519999456</v>
      </c>
    </row>
    <row r="39" spans="1:22" s="46" customFormat="1" ht="11.25" customHeight="1">
      <c r="A39" s="46">
        <v>2606</v>
      </c>
      <c r="B39" s="46" t="s">
        <v>186</v>
      </c>
      <c r="C39" s="53">
        <v>1044.799</v>
      </c>
      <c r="D39" s="46" t="s">
        <v>218</v>
      </c>
      <c r="E39" s="54">
        <v>0.5519</v>
      </c>
      <c r="F39" s="46" t="s">
        <v>223</v>
      </c>
      <c r="G39" s="47">
        <f t="shared" si="1"/>
        <v>576.6245680999999</v>
      </c>
      <c r="H39" s="53">
        <v>4.45</v>
      </c>
      <c r="I39" s="53">
        <v>0.5</v>
      </c>
      <c r="J39" s="48">
        <f t="shared" si="2"/>
        <v>64.78927731460674</v>
      </c>
      <c r="K39" s="53">
        <v>97.96</v>
      </c>
      <c r="L39" s="49">
        <f t="shared" si="3"/>
        <v>12693.51521147775</v>
      </c>
      <c r="M39" s="53">
        <v>28</v>
      </c>
      <c r="N39" s="49">
        <f t="shared" si="4"/>
        <v>3628.199529617977</v>
      </c>
      <c r="O39" s="53">
        <v>1.93</v>
      </c>
      <c r="P39" s="50">
        <f t="shared" si="5"/>
        <v>250.08661043438198</v>
      </c>
      <c r="Q39" s="51"/>
      <c r="R39" s="50">
        <f t="shared" si="6"/>
        <v>16571.80135153011</v>
      </c>
      <c r="S39" s="52">
        <f t="shared" si="0"/>
        <v>0.0013648867993531686</v>
      </c>
      <c r="U39" s="58">
        <v>16572.53</v>
      </c>
      <c r="V39" s="59">
        <f t="shared" si="7"/>
        <v>-0.7286484698888671</v>
      </c>
    </row>
    <row r="40" spans="1:22" s="46" customFormat="1" ht="11.25" customHeight="1">
      <c r="A40" s="46">
        <v>2607</v>
      </c>
      <c r="B40" s="46" t="s">
        <v>187</v>
      </c>
      <c r="C40" s="53">
        <v>11853</v>
      </c>
      <c r="D40" s="46" t="s">
        <v>221</v>
      </c>
      <c r="E40" s="54">
        <v>1.1463</v>
      </c>
      <c r="F40" s="46" t="s">
        <v>221</v>
      </c>
      <c r="G40" s="47">
        <f t="shared" si="1"/>
        <v>13587.093900000002</v>
      </c>
      <c r="H40" s="53">
        <v>250</v>
      </c>
      <c r="I40" s="53">
        <v>2</v>
      </c>
      <c r="J40" s="48">
        <f t="shared" si="2"/>
        <v>108.69675120000001</v>
      </c>
      <c r="K40" s="53">
        <v>280</v>
      </c>
      <c r="L40" s="49">
        <f t="shared" si="3"/>
        <v>15217.545168</v>
      </c>
      <c r="M40" s="53">
        <v>224</v>
      </c>
      <c r="N40" s="49">
        <f t="shared" si="4"/>
        <v>12174.036134400001</v>
      </c>
      <c r="O40" s="53">
        <v>0</v>
      </c>
      <c r="P40" s="50">
        <f t="shared" si="5"/>
        <v>0</v>
      </c>
      <c r="Q40" s="51"/>
      <c r="R40" s="50">
        <f t="shared" si="6"/>
        <v>27391.5813024</v>
      </c>
      <c r="S40" s="52">
        <f t="shared" si="0"/>
        <v>0.0022560255786316717</v>
      </c>
      <c r="U40" s="58">
        <v>27391.72</v>
      </c>
      <c r="V40" s="59">
        <f t="shared" si="7"/>
        <v>-0.138697599999432</v>
      </c>
    </row>
    <row r="41" spans="1:22" s="46" customFormat="1" ht="11.25" customHeight="1">
      <c r="A41" s="46">
        <v>2608</v>
      </c>
      <c r="B41" s="46" t="s">
        <v>188</v>
      </c>
      <c r="C41" s="53">
        <v>11853</v>
      </c>
      <c r="D41" s="46" t="s">
        <v>221</v>
      </c>
      <c r="E41" s="54">
        <v>0.3164</v>
      </c>
      <c r="F41" s="46" t="s">
        <v>221</v>
      </c>
      <c r="G41" s="47">
        <f t="shared" si="1"/>
        <v>3750.2892</v>
      </c>
      <c r="H41" s="53">
        <v>10</v>
      </c>
      <c r="I41" s="53">
        <v>3</v>
      </c>
      <c r="J41" s="48">
        <f t="shared" si="2"/>
        <v>1125.0867600000001</v>
      </c>
      <c r="K41" s="53">
        <v>664.4</v>
      </c>
      <c r="L41" s="49">
        <f t="shared" si="3"/>
        <v>249169.214448</v>
      </c>
      <c r="M41" s="53">
        <v>252</v>
      </c>
      <c r="N41" s="49">
        <f t="shared" si="4"/>
        <v>94507.28784</v>
      </c>
      <c r="O41" s="53">
        <v>95</v>
      </c>
      <c r="P41" s="50">
        <f t="shared" si="5"/>
        <v>35627.7474</v>
      </c>
      <c r="Q41" s="51"/>
      <c r="R41" s="50">
        <f t="shared" si="6"/>
        <v>379304.249688</v>
      </c>
      <c r="S41" s="52">
        <f t="shared" si="0"/>
        <v>0.031240258820137763</v>
      </c>
      <c r="U41" s="58">
        <v>379274.21</v>
      </c>
      <c r="V41" s="59">
        <f t="shared" si="7"/>
        <v>30.039687999989837</v>
      </c>
    </row>
    <row r="42" spans="1:22" s="46" customFormat="1" ht="11.25" customHeight="1">
      <c r="A42" s="46">
        <v>2609</v>
      </c>
      <c r="B42" s="46" t="s">
        <v>189</v>
      </c>
      <c r="C42" s="53">
        <v>11853</v>
      </c>
      <c r="D42" s="46" t="s">
        <v>221</v>
      </c>
      <c r="E42" s="54">
        <v>0.0844</v>
      </c>
      <c r="F42" s="46" t="s">
        <v>221</v>
      </c>
      <c r="G42" s="47">
        <f t="shared" si="1"/>
        <v>1000.3932</v>
      </c>
      <c r="H42" s="53">
        <v>7</v>
      </c>
      <c r="I42" s="53">
        <v>1.25</v>
      </c>
      <c r="J42" s="48">
        <f t="shared" si="2"/>
        <v>178.64164285714284</v>
      </c>
      <c r="K42" s="53">
        <v>297.2</v>
      </c>
      <c r="L42" s="49">
        <f t="shared" si="3"/>
        <v>42473.83700571428</v>
      </c>
      <c r="M42" s="53">
        <v>56</v>
      </c>
      <c r="N42" s="49">
        <f t="shared" si="4"/>
        <v>8003.1456</v>
      </c>
      <c r="O42" s="53">
        <v>57.51</v>
      </c>
      <c r="P42" s="50">
        <f t="shared" si="5"/>
        <v>8218.944704571428</v>
      </c>
      <c r="Q42" s="51"/>
      <c r="R42" s="50">
        <f t="shared" si="6"/>
        <v>58695.927310285704</v>
      </c>
      <c r="S42" s="52">
        <f t="shared" si="0"/>
        <v>0.004834314306706619</v>
      </c>
      <c r="U42" s="58">
        <v>58671.76</v>
      </c>
      <c r="V42" s="59">
        <f t="shared" si="7"/>
        <v>24.167310285702115</v>
      </c>
    </row>
    <row r="43" spans="1:22" s="46" customFormat="1" ht="11.25" customHeight="1">
      <c r="A43" s="46">
        <v>2610</v>
      </c>
      <c r="B43" s="46" t="s">
        <v>190</v>
      </c>
      <c r="C43" s="53">
        <v>811.0811</v>
      </c>
      <c r="D43" s="46" t="s">
        <v>218</v>
      </c>
      <c r="E43" s="54">
        <v>0.4969</v>
      </c>
      <c r="F43" s="46" t="s">
        <v>218</v>
      </c>
      <c r="G43" s="47">
        <f aca="true" t="shared" si="8" ref="G43:G70">+C43*E43</f>
        <v>403.02619859</v>
      </c>
      <c r="H43" s="53">
        <v>7</v>
      </c>
      <c r="I43" s="53">
        <v>2.5</v>
      </c>
      <c r="J43" s="48">
        <f aca="true" t="shared" si="9" ref="J43:J70">+(G43/H43)*I43</f>
        <v>143.93792806785714</v>
      </c>
      <c r="K43" s="53">
        <v>528.12</v>
      </c>
      <c r="L43" s="49">
        <f aca="true" t="shared" si="10" ref="L43:L70">G43/H43*K43</f>
        <v>30406.599428478683</v>
      </c>
      <c r="M43" s="53">
        <v>768</v>
      </c>
      <c r="N43" s="49">
        <f aca="true" t="shared" si="11" ref="N43:N70">G43/H43*M43</f>
        <v>44217.73150244571</v>
      </c>
      <c r="O43" s="53">
        <v>2340</v>
      </c>
      <c r="P43" s="50">
        <f aca="true" t="shared" si="12" ref="P43:P70">G43/H43*O43</f>
        <v>134725.90067151428</v>
      </c>
      <c r="Q43" s="51"/>
      <c r="R43" s="50">
        <f aca="true" t="shared" si="13" ref="R43:R70">L43+N43+P43</f>
        <v>209350.23160243867</v>
      </c>
      <c r="S43" s="52">
        <f t="shared" si="0"/>
        <v>0.01724250499353917</v>
      </c>
      <c r="U43" s="58">
        <v>209367.57</v>
      </c>
      <c r="V43" s="59">
        <f t="shared" si="7"/>
        <v>-17.33839756133966</v>
      </c>
    </row>
    <row r="44" spans="1:22" s="46" customFormat="1" ht="11.25" customHeight="1">
      <c r="A44" s="46">
        <v>2611</v>
      </c>
      <c r="B44" s="46" t="s">
        <v>191</v>
      </c>
      <c r="C44" s="53">
        <v>1458.1458</v>
      </c>
      <c r="D44" s="46" t="s">
        <v>218</v>
      </c>
      <c r="E44" s="54">
        <v>0.5823</v>
      </c>
      <c r="F44" s="46" t="s">
        <v>218</v>
      </c>
      <c r="G44" s="47">
        <f t="shared" si="8"/>
        <v>849.0782993400001</v>
      </c>
      <c r="H44" s="53">
        <v>20</v>
      </c>
      <c r="I44" s="53">
        <v>2.5</v>
      </c>
      <c r="J44" s="48">
        <f t="shared" si="9"/>
        <v>106.13478741750001</v>
      </c>
      <c r="K44" s="53">
        <v>528.12</v>
      </c>
      <c r="L44" s="49">
        <f t="shared" si="10"/>
        <v>22420.76157237204</v>
      </c>
      <c r="M44" s="53">
        <v>768</v>
      </c>
      <c r="N44" s="49">
        <f t="shared" si="11"/>
        <v>32604.606694656002</v>
      </c>
      <c r="O44" s="53">
        <v>2339.99</v>
      </c>
      <c r="P44" s="50">
        <f t="shared" si="12"/>
        <v>99341.73648363033</v>
      </c>
      <c r="Q44" s="51"/>
      <c r="R44" s="50">
        <f t="shared" si="13"/>
        <v>154367.1047506584</v>
      </c>
      <c r="S44" s="52">
        <f t="shared" si="0"/>
        <v>0.012713984379802357</v>
      </c>
      <c r="U44" s="58">
        <v>154378.39</v>
      </c>
      <c r="V44" s="59">
        <f t="shared" si="7"/>
        <v>-11.285249341628514</v>
      </c>
    </row>
    <row r="45" spans="1:22" s="46" customFormat="1" ht="11.25" customHeight="1">
      <c r="A45" s="46">
        <v>2612</v>
      </c>
      <c r="B45" s="46" t="s">
        <v>192</v>
      </c>
      <c r="C45" s="53">
        <v>261577</v>
      </c>
      <c r="D45" s="46" t="s">
        <v>222</v>
      </c>
      <c r="E45" s="54">
        <v>0.0016</v>
      </c>
      <c r="F45" s="46" t="s">
        <v>222</v>
      </c>
      <c r="G45" s="47">
        <f t="shared" si="8"/>
        <v>418.52320000000003</v>
      </c>
      <c r="H45" s="53">
        <v>60</v>
      </c>
      <c r="I45" s="53">
        <v>6</v>
      </c>
      <c r="J45" s="48">
        <f t="shared" si="9"/>
        <v>41.852320000000006</v>
      </c>
      <c r="K45" s="53">
        <v>1370.16</v>
      </c>
      <c r="L45" s="49">
        <f t="shared" si="10"/>
        <v>9557.395795200002</v>
      </c>
      <c r="M45" s="53">
        <v>977.94</v>
      </c>
      <c r="N45" s="49">
        <f t="shared" si="11"/>
        <v>6821.5096368</v>
      </c>
      <c r="O45" s="53">
        <v>1411.76</v>
      </c>
      <c r="P45" s="50">
        <f t="shared" si="12"/>
        <v>9847.571880533334</v>
      </c>
      <c r="Q45" s="51"/>
      <c r="R45" s="50">
        <f t="shared" si="13"/>
        <v>26226.477312533338</v>
      </c>
      <c r="S45" s="52">
        <f aca="true" t="shared" si="14" ref="S45:S76">+R45/$R$72</f>
        <v>0.002160065277038032</v>
      </c>
      <c r="U45" s="58">
        <v>26632.35</v>
      </c>
      <c r="V45" s="59">
        <f t="shared" si="7"/>
        <v>-405.87268746666086</v>
      </c>
    </row>
    <row r="46" spans="1:22" s="46" customFormat="1" ht="11.25" customHeight="1">
      <c r="A46" s="46">
        <v>2613</v>
      </c>
      <c r="B46" s="46" t="s">
        <v>193</v>
      </c>
      <c r="C46" s="53">
        <v>261577</v>
      </c>
      <c r="D46" s="46" t="s">
        <v>222</v>
      </c>
      <c r="E46" s="54">
        <v>0.0006</v>
      </c>
      <c r="F46" s="46" t="s">
        <v>223</v>
      </c>
      <c r="G46" s="47">
        <f t="shared" si="8"/>
        <v>156.94619999999998</v>
      </c>
      <c r="H46" s="53">
        <v>40.05</v>
      </c>
      <c r="I46" s="53">
        <v>4.5</v>
      </c>
      <c r="J46" s="48">
        <f t="shared" si="9"/>
        <v>17.63440449438202</v>
      </c>
      <c r="K46" s="53">
        <v>951.03</v>
      </c>
      <c r="L46" s="49">
        <f t="shared" si="10"/>
        <v>3726.855045842696</v>
      </c>
      <c r="M46" s="53">
        <v>391.19</v>
      </c>
      <c r="N46" s="49">
        <f t="shared" si="11"/>
        <v>1532.9783764794006</v>
      </c>
      <c r="O46" s="53">
        <v>0</v>
      </c>
      <c r="P46" s="50">
        <f t="shared" si="12"/>
        <v>0</v>
      </c>
      <c r="Q46" s="51"/>
      <c r="R46" s="50">
        <f t="shared" si="13"/>
        <v>5259.833422322097</v>
      </c>
      <c r="S46" s="52">
        <f t="shared" si="14"/>
        <v>0.00043321043093852744</v>
      </c>
      <c r="U46" s="58">
        <v>5026.71</v>
      </c>
      <c r="V46" s="59">
        <f t="shared" si="7"/>
        <v>233.1234223220972</v>
      </c>
    </row>
    <row r="47" spans="1:22" s="46" customFormat="1" ht="11.25" customHeight="1">
      <c r="A47" s="46">
        <v>2614</v>
      </c>
      <c r="B47" s="46" t="s">
        <v>194</v>
      </c>
      <c r="C47" s="53">
        <v>2089.706</v>
      </c>
      <c r="D47" s="46" t="s">
        <v>220</v>
      </c>
      <c r="E47" s="54">
        <v>0.0718</v>
      </c>
      <c r="F47" s="46" t="s">
        <v>221</v>
      </c>
      <c r="G47" s="47">
        <f t="shared" si="8"/>
        <v>150.04089080000003</v>
      </c>
      <c r="H47" s="53">
        <v>2</v>
      </c>
      <c r="I47" s="53">
        <v>0.4</v>
      </c>
      <c r="J47" s="48">
        <f t="shared" si="9"/>
        <v>30.008178160000007</v>
      </c>
      <c r="K47" s="53">
        <v>104.88</v>
      </c>
      <c r="L47" s="49">
        <f t="shared" si="10"/>
        <v>7868.144313552001</v>
      </c>
      <c r="M47" s="53">
        <v>22.4</v>
      </c>
      <c r="N47" s="49">
        <f t="shared" si="11"/>
        <v>1680.4579769600002</v>
      </c>
      <c r="O47" s="53">
        <v>25</v>
      </c>
      <c r="P47" s="50">
        <f t="shared" si="12"/>
        <v>1875.5111350000004</v>
      </c>
      <c r="Q47" s="51"/>
      <c r="R47" s="50">
        <f t="shared" si="13"/>
        <v>11424.113425512001</v>
      </c>
      <c r="S47" s="52">
        <f t="shared" si="14"/>
        <v>0.0009409128964338532</v>
      </c>
      <c r="U47" s="58">
        <v>11420.5</v>
      </c>
      <c r="V47" s="59">
        <f t="shared" si="7"/>
        <v>3.613425512001413</v>
      </c>
    </row>
    <row r="48" spans="1:22" s="46" customFormat="1" ht="11.25" customHeight="1">
      <c r="A48" s="46">
        <v>2616</v>
      </c>
      <c r="B48" s="46" t="s">
        <v>195</v>
      </c>
      <c r="C48" s="53">
        <v>1044.799</v>
      </c>
      <c r="D48" s="46" t="s">
        <v>218</v>
      </c>
      <c r="E48" s="54">
        <v>0.3828</v>
      </c>
      <c r="F48" s="46" t="s">
        <v>225</v>
      </c>
      <c r="G48" s="47">
        <f t="shared" si="8"/>
        <v>399.94905719999997</v>
      </c>
      <c r="H48" s="53">
        <v>10</v>
      </c>
      <c r="I48" s="53">
        <v>1.5</v>
      </c>
      <c r="J48" s="48">
        <f t="shared" si="9"/>
        <v>59.99235858</v>
      </c>
      <c r="K48" s="53">
        <v>398.48</v>
      </c>
      <c r="L48" s="49">
        <f t="shared" si="10"/>
        <v>15937.1700313056</v>
      </c>
      <c r="M48" s="53">
        <v>802.41</v>
      </c>
      <c r="N48" s="49">
        <f t="shared" si="11"/>
        <v>32092.312298785197</v>
      </c>
      <c r="O48" s="53">
        <v>0</v>
      </c>
      <c r="P48" s="50">
        <f t="shared" si="12"/>
        <v>0</v>
      </c>
      <c r="Q48" s="51"/>
      <c r="R48" s="50">
        <f t="shared" si="13"/>
        <v>48029.482330090796</v>
      </c>
      <c r="S48" s="52">
        <f t="shared" si="14"/>
        <v>0.003955804503175171</v>
      </c>
      <c r="U48" s="58">
        <v>48034.42</v>
      </c>
      <c r="V48" s="59">
        <f t="shared" si="7"/>
        <v>-4.937669909202668</v>
      </c>
    </row>
    <row r="49" spans="1:22" s="46" customFormat="1" ht="11.25" customHeight="1">
      <c r="A49" s="46">
        <v>2618</v>
      </c>
      <c r="B49" s="46" t="s">
        <v>196</v>
      </c>
      <c r="C49" s="53">
        <v>34</v>
      </c>
      <c r="D49" s="46" t="s">
        <v>221</v>
      </c>
      <c r="E49" s="54">
        <v>0</v>
      </c>
      <c r="F49" s="46" t="s">
        <v>223</v>
      </c>
      <c r="G49" s="47">
        <f t="shared" si="8"/>
        <v>0</v>
      </c>
      <c r="H49" s="53">
        <v>0.0001</v>
      </c>
      <c r="I49" s="53">
        <v>0</v>
      </c>
      <c r="J49" s="48">
        <f t="shared" si="9"/>
        <v>0</v>
      </c>
      <c r="K49" s="53">
        <v>0</v>
      </c>
      <c r="L49" s="49">
        <f t="shared" si="10"/>
        <v>0</v>
      </c>
      <c r="M49" s="53">
        <v>0</v>
      </c>
      <c r="N49" s="49">
        <f t="shared" si="11"/>
        <v>0</v>
      </c>
      <c r="O49" s="53">
        <v>0</v>
      </c>
      <c r="P49" s="50">
        <f>G49/H49*O49+6000</f>
        <v>6000</v>
      </c>
      <c r="Q49" s="51"/>
      <c r="R49" s="50">
        <f t="shared" si="13"/>
        <v>6000</v>
      </c>
      <c r="S49" s="52">
        <f t="shared" si="14"/>
        <v>0.0004941720349165828</v>
      </c>
      <c r="U49" s="58">
        <v>6000</v>
      </c>
      <c r="V49" s="59">
        <f t="shared" si="7"/>
        <v>0</v>
      </c>
    </row>
    <row r="50" spans="1:22" s="46" customFormat="1" ht="11.25" customHeight="1">
      <c r="A50" s="46">
        <v>2619</v>
      </c>
      <c r="B50" s="46" t="s">
        <v>197</v>
      </c>
      <c r="C50" s="53">
        <v>397</v>
      </c>
      <c r="D50" s="46" t="s">
        <v>221</v>
      </c>
      <c r="E50" s="54">
        <v>0.5038</v>
      </c>
      <c r="F50" s="46" t="s">
        <v>221</v>
      </c>
      <c r="G50" s="47">
        <f t="shared" si="8"/>
        <v>200.0086</v>
      </c>
      <c r="H50" s="53">
        <v>6</v>
      </c>
      <c r="I50" s="53">
        <v>3</v>
      </c>
      <c r="J50" s="48">
        <f t="shared" si="9"/>
        <v>100.0043</v>
      </c>
      <c r="K50" s="53">
        <v>552.56</v>
      </c>
      <c r="L50" s="49">
        <f t="shared" si="10"/>
        <v>18419.458669333333</v>
      </c>
      <c r="M50" s="53">
        <v>168</v>
      </c>
      <c r="N50" s="49">
        <f t="shared" si="11"/>
        <v>5600.2408</v>
      </c>
      <c r="O50" s="53">
        <v>198.01</v>
      </c>
      <c r="P50" s="50">
        <f t="shared" si="12"/>
        <v>6600.617147666667</v>
      </c>
      <c r="Q50" s="51"/>
      <c r="R50" s="50">
        <f t="shared" si="13"/>
        <v>30620.316617</v>
      </c>
      <c r="S50" s="52">
        <f t="shared" si="14"/>
        <v>0.0025219506954021575</v>
      </c>
      <c r="U50" s="58">
        <v>30517.41</v>
      </c>
      <c r="V50" s="59">
        <f t="shared" si="7"/>
        <v>102.90661700000055</v>
      </c>
    </row>
    <row r="51" spans="1:22" s="46" customFormat="1" ht="11.25" customHeight="1">
      <c r="A51" s="46">
        <v>2620</v>
      </c>
      <c r="B51" s="46" t="s">
        <v>198</v>
      </c>
      <c r="C51" s="53">
        <v>1044.799</v>
      </c>
      <c r="D51" s="46" t="s">
        <v>218</v>
      </c>
      <c r="E51" s="54">
        <v>0.2393</v>
      </c>
      <c r="F51" s="46" t="s">
        <v>223</v>
      </c>
      <c r="G51" s="47">
        <f t="shared" si="8"/>
        <v>250.0204007</v>
      </c>
      <c r="H51" s="53">
        <v>12.75</v>
      </c>
      <c r="I51" s="53">
        <v>1.5</v>
      </c>
      <c r="J51" s="48">
        <f t="shared" si="9"/>
        <v>29.414164788235297</v>
      </c>
      <c r="K51" s="53">
        <v>332.2</v>
      </c>
      <c r="L51" s="49">
        <f t="shared" si="10"/>
        <v>6514.25702843451</v>
      </c>
      <c r="M51" s="53">
        <v>168</v>
      </c>
      <c r="N51" s="49">
        <f t="shared" si="11"/>
        <v>3294.3864562823533</v>
      </c>
      <c r="O51" s="53">
        <v>3825.15</v>
      </c>
      <c r="P51" s="50">
        <f t="shared" si="12"/>
        <v>75009.06162647883</v>
      </c>
      <c r="Q51" s="51"/>
      <c r="R51" s="50">
        <f t="shared" si="13"/>
        <v>84817.70511119568</v>
      </c>
      <c r="S51" s="52">
        <f t="shared" si="14"/>
        <v>0.006985756321959036</v>
      </c>
      <c r="U51" s="58">
        <v>84807.49</v>
      </c>
      <c r="V51" s="59">
        <f t="shared" si="7"/>
        <v>10.21511119567731</v>
      </c>
    </row>
    <row r="52" spans="1:22" s="46" customFormat="1" ht="11.25" customHeight="1">
      <c r="A52" s="46">
        <v>2704</v>
      </c>
      <c r="B52" s="46" t="s">
        <v>199</v>
      </c>
      <c r="C52" s="53">
        <v>2089.598</v>
      </c>
      <c r="D52" s="46" t="s">
        <v>220</v>
      </c>
      <c r="E52" s="54">
        <v>1.6467</v>
      </c>
      <c r="F52" s="46" t="s">
        <v>229</v>
      </c>
      <c r="G52" s="47">
        <f t="shared" si="8"/>
        <v>3440.9410266</v>
      </c>
      <c r="H52" s="53">
        <v>30</v>
      </c>
      <c r="I52" s="53">
        <v>3.4</v>
      </c>
      <c r="J52" s="48">
        <f t="shared" si="9"/>
        <v>389.97331634799997</v>
      </c>
      <c r="K52" s="53">
        <v>846</v>
      </c>
      <c r="L52" s="49">
        <f t="shared" si="10"/>
        <v>97034.53695012</v>
      </c>
      <c r="M52" s="53">
        <v>360</v>
      </c>
      <c r="N52" s="49">
        <f t="shared" si="11"/>
        <v>41291.2923192</v>
      </c>
      <c r="O52" s="53">
        <v>309.5</v>
      </c>
      <c r="P52" s="50">
        <f t="shared" si="12"/>
        <v>35499.04159109</v>
      </c>
      <c r="Q52" s="51"/>
      <c r="R52" s="50">
        <f t="shared" si="13"/>
        <v>173824.87086041</v>
      </c>
      <c r="S52" s="52">
        <f t="shared" si="14"/>
        <v>0.014316565025366839</v>
      </c>
      <c r="U52" s="58">
        <v>173827.77</v>
      </c>
      <c r="V52" s="59">
        <f t="shared" si="7"/>
        <v>-2.8991395899793133</v>
      </c>
    </row>
    <row r="53" spans="1:22" s="46" customFormat="1" ht="11.25" customHeight="1">
      <c r="A53" s="46">
        <v>2705</v>
      </c>
      <c r="B53" s="46" t="s">
        <v>200</v>
      </c>
      <c r="C53" s="53">
        <v>2089.598</v>
      </c>
      <c r="D53" s="46" t="s">
        <v>220</v>
      </c>
      <c r="E53" s="54">
        <v>0.1675</v>
      </c>
      <c r="F53" s="46" t="s">
        <v>229</v>
      </c>
      <c r="G53" s="47">
        <f t="shared" si="8"/>
        <v>350.00766500000003</v>
      </c>
      <c r="H53" s="53">
        <v>15</v>
      </c>
      <c r="I53" s="53">
        <v>4</v>
      </c>
      <c r="J53" s="48">
        <f t="shared" si="9"/>
        <v>93.33537733333334</v>
      </c>
      <c r="K53" s="53">
        <v>825.13</v>
      </c>
      <c r="L53" s="49">
        <f t="shared" si="10"/>
        <v>19253.454974763335</v>
      </c>
      <c r="M53" s="53">
        <v>360</v>
      </c>
      <c r="N53" s="49">
        <f t="shared" si="11"/>
        <v>8400.18396</v>
      </c>
      <c r="O53" s="53">
        <v>1521.47</v>
      </c>
      <c r="P53" s="50">
        <f t="shared" si="12"/>
        <v>35501.74413783667</v>
      </c>
      <c r="Q53" s="51"/>
      <c r="R53" s="50">
        <f t="shared" si="13"/>
        <v>63155.38307260001</v>
      </c>
      <c r="S53" s="52">
        <f t="shared" si="14"/>
        <v>0.005201604028153842</v>
      </c>
      <c r="U53" s="58">
        <v>63152.31</v>
      </c>
      <c r="V53" s="59">
        <f t="shared" si="7"/>
        <v>3.0730726000110735</v>
      </c>
    </row>
    <row r="54" spans="1:22" s="46" customFormat="1" ht="11.25" customHeight="1">
      <c r="A54" s="46">
        <v>2706</v>
      </c>
      <c r="B54" s="46" t="s">
        <v>201</v>
      </c>
      <c r="C54" s="53">
        <v>2089.598</v>
      </c>
      <c r="D54" s="46" t="s">
        <v>220</v>
      </c>
      <c r="E54" s="54">
        <v>0.0479</v>
      </c>
      <c r="F54" s="46" t="s">
        <v>229</v>
      </c>
      <c r="G54" s="47">
        <f t="shared" si="8"/>
        <v>100.0917442</v>
      </c>
      <c r="H54" s="53">
        <v>5</v>
      </c>
      <c r="I54" s="53">
        <v>4</v>
      </c>
      <c r="J54" s="48">
        <f t="shared" si="9"/>
        <v>80.07339535999999</v>
      </c>
      <c r="K54" s="53">
        <v>825.14</v>
      </c>
      <c r="L54" s="49">
        <f t="shared" si="10"/>
        <v>16517.940361837598</v>
      </c>
      <c r="M54" s="53">
        <v>360.01</v>
      </c>
      <c r="N54" s="49">
        <f t="shared" si="11"/>
        <v>7206.805765888399</v>
      </c>
      <c r="O54" s="53">
        <v>1775.18</v>
      </c>
      <c r="P54" s="50">
        <f t="shared" si="12"/>
        <v>35536.1724937912</v>
      </c>
      <c r="Q54" s="51"/>
      <c r="R54" s="50">
        <f t="shared" si="13"/>
        <v>59260.918621517194</v>
      </c>
      <c r="S54" s="52">
        <f t="shared" si="14"/>
        <v>0.004880848124370194</v>
      </c>
      <c r="U54" s="58">
        <v>59200.58</v>
      </c>
      <c r="V54" s="59">
        <f t="shared" si="7"/>
        <v>60.33862151719222</v>
      </c>
    </row>
    <row r="55" spans="1:22" s="46" customFormat="1" ht="11.25" customHeight="1">
      <c r="A55" s="46">
        <v>2708</v>
      </c>
      <c r="B55" s="46" t="s">
        <v>202</v>
      </c>
      <c r="C55" s="53">
        <v>2089.598</v>
      </c>
      <c r="D55" s="46" t="s">
        <v>220</v>
      </c>
      <c r="E55" s="54">
        <v>0.0208</v>
      </c>
      <c r="F55" s="46" t="s">
        <v>229</v>
      </c>
      <c r="G55" s="47">
        <f t="shared" si="8"/>
        <v>43.463638399999994</v>
      </c>
      <c r="H55" s="53">
        <v>1</v>
      </c>
      <c r="I55" s="53">
        <v>4</v>
      </c>
      <c r="J55" s="48">
        <f t="shared" si="9"/>
        <v>173.85455359999997</v>
      </c>
      <c r="K55" s="53">
        <v>804.49</v>
      </c>
      <c r="L55" s="49">
        <f t="shared" si="10"/>
        <v>34966.062456415995</v>
      </c>
      <c r="M55" s="53">
        <v>1068.12</v>
      </c>
      <c r="N55" s="49">
        <f t="shared" si="11"/>
        <v>46424.38144780799</v>
      </c>
      <c r="O55" s="53">
        <v>115.1</v>
      </c>
      <c r="P55" s="50">
        <f t="shared" si="12"/>
        <v>5002.664779839999</v>
      </c>
      <c r="Q55" s="51"/>
      <c r="R55" s="50">
        <f t="shared" si="13"/>
        <v>86393.10868406398</v>
      </c>
      <c r="S55" s="52">
        <f t="shared" si="14"/>
        <v>0.007115509720195565</v>
      </c>
      <c r="U55" s="58">
        <v>86345.99</v>
      </c>
      <c r="V55" s="59">
        <f t="shared" si="7"/>
        <v>47.11868406397116</v>
      </c>
    </row>
    <row r="56" spans="1:22" s="46" customFormat="1" ht="11.25" customHeight="1">
      <c r="A56" s="46">
        <v>2720</v>
      </c>
      <c r="B56" s="46" t="s">
        <v>203</v>
      </c>
      <c r="C56" s="53">
        <v>1044.799</v>
      </c>
      <c r="D56" s="46" t="s">
        <v>218</v>
      </c>
      <c r="E56" s="54">
        <v>5.6303</v>
      </c>
      <c r="F56" s="46" t="s">
        <v>223</v>
      </c>
      <c r="G56" s="47">
        <f t="shared" si="8"/>
        <v>5882.5318097</v>
      </c>
      <c r="H56" s="53">
        <v>26.76</v>
      </c>
      <c r="I56" s="53">
        <v>3</v>
      </c>
      <c r="J56" s="48">
        <f t="shared" si="9"/>
        <v>659.476660280269</v>
      </c>
      <c r="K56" s="53">
        <v>664.32</v>
      </c>
      <c r="L56" s="49">
        <f t="shared" si="10"/>
        <v>146034.51165246277</v>
      </c>
      <c r="M56" s="53">
        <v>350.39</v>
      </c>
      <c r="N56" s="49">
        <f t="shared" si="11"/>
        <v>77024.67566520115</v>
      </c>
      <c r="O56" s="53">
        <v>161.49</v>
      </c>
      <c r="P56" s="50">
        <f t="shared" si="12"/>
        <v>35499.628622886885</v>
      </c>
      <c r="Q56" s="51"/>
      <c r="R56" s="50">
        <f t="shared" si="13"/>
        <v>258558.81594055082</v>
      </c>
      <c r="S56" s="52">
        <f t="shared" si="14"/>
        <v>0.021295422703160698</v>
      </c>
      <c r="U56" s="58">
        <v>258561.75</v>
      </c>
      <c r="V56" s="59">
        <f t="shared" si="7"/>
        <v>-2.934059449180495</v>
      </c>
    </row>
    <row r="57" spans="1:22" s="46" customFormat="1" ht="11.25" customHeight="1">
      <c r="A57" s="46">
        <v>2721</v>
      </c>
      <c r="B57" s="46" t="s">
        <v>204</v>
      </c>
      <c r="C57" s="53">
        <v>2089.598</v>
      </c>
      <c r="D57" s="46" t="s">
        <v>220</v>
      </c>
      <c r="E57" s="54">
        <v>2.5411</v>
      </c>
      <c r="F57" s="46" t="s">
        <v>220</v>
      </c>
      <c r="G57" s="47">
        <f t="shared" si="8"/>
        <v>5309.8774778</v>
      </c>
      <c r="H57" s="53">
        <v>11</v>
      </c>
      <c r="I57" s="53">
        <v>2.45</v>
      </c>
      <c r="J57" s="48">
        <f t="shared" si="9"/>
        <v>1182.6545291463638</v>
      </c>
      <c r="K57" s="53">
        <v>553.76</v>
      </c>
      <c r="L57" s="49">
        <f t="shared" si="10"/>
        <v>267308.8865551389</v>
      </c>
      <c r="M57" s="53">
        <v>1242.8</v>
      </c>
      <c r="N57" s="49">
        <f t="shared" si="11"/>
        <v>599919.6117645309</v>
      </c>
      <c r="O57" s="53">
        <v>0</v>
      </c>
      <c r="P57" s="50">
        <f t="shared" si="12"/>
        <v>0</v>
      </c>
      <c r="Q57" s="51"/>
      <c r="R57" s="50">
        <f t="shared" si="13"/>
        <v>867228.4983196699</v>
      </c>
      <c r="S57" s="52">
        <f t="shared" si="14"/>
        <v>0.07142667862538059</v>
      </c>
      <c r="U57" s="58">
        <v>867237.66</v>
      </c>
      <c r="V57" s="59">
        <f t="shared" si="7"/>
        <v>-9.161680330173112</v>
      </c>
    </row>
    <row r="58" spans="1:22" s="46" customFormat="1" ht="11.25" customHeight="1">
      <c r="A58" s="46">
        <v>2723</v>
      </c>
      <c r="B58" s="46" t="s">
        <v>205</v>
      </c>
      <c r="C58" s="53">
        <v>2089.598</v>
      </c>
      <c r="D58" s="46" t="s">
        <v>220</v>
      </c>
      <c r="E58" s="54">
        <v>0.0225</v>
      </c>
      <c r="F58" s="46" t="s">
        <v>220</v>
      </c>
      <c r="G58" s="47">
        <f t="shared" si="8"/>
        <v>47.015955</v>
      </c>
      <c r="H58" s="53">
        <v>0.5</v>
      </c>
      <c r="I58" s="53">
        <v>8</v>
      </c>
      <c r="J58" s="48">
        <f t="shared" si="9"/>
        <v>752.25528</v>
      </c>
      <c r="K58" s="53">
        <v>1832.44</v>
      </c>
      <c r="L58" s="49">
        <f t="shared" si="10"/>
        <v>172307.8331604</v>
      </c>
      <c r="M58" s="53">
        <v>743.98</v>
      </c>
      <c r="N58" s="49">
        <f t="shared" si="11"/>
        <v>69957.8604018</v>
      </c>
      <c r="O58" s="53">
        <v>10.62</v>
      </c>
      <c r="P58" s="50">
        <f t="shared" si="12"/>
        <v>998.6188841999999</v>
      </c>
      <c r="Q58" s="51"/>
      <c r="R58" s="50">
        <f t="shared" si="13"/>
        <v>243264.3124464</v>
      </c>
      <c r="S58" s="52">
        <f t="shared" si="14"/>
        <v>0.020035736717370148</v>
      </c>
      <c r="U58" s="58">
        <v>243647.68</v>
      </c>
      <c r="V58" s="59">
        <f t="shared" si="7"/>
        <v>-383.3675535999937</v>
      </c>
    </row>
    <row r="59" spans="1:22" s="46" customFormat="1" ht="11.25" customHeight="1">
      <c r="A59" s="46">
        <v>2724</v>
      </c>
      <c r="B59" s="46" t="s">
        <v>206</v>
      </c>
      <c r="C59" s="53">
        <v>1044.799</v>
      </c>
      <c r="D59" s="46" t="s">
        <v>218</v>
      </c>
      <c r="E59" s="54">
        <v>0.0957</v>
      </c>
      <c r="F59" s="46" t="s">
        <v>223</v>
      </c>
      <c r="G59" s="47">
        <f t="shared" si="8"/>
        <v>99.98726429999999</v>
      </c>
      <c r="H59" s="53">
        <v>0.88</v>
      </c>
      <c r="I59" s="53">
        <v>0.6</v>
      </c>
      <c r="J59" s="48">
        <f t="shared" si="9"/>
        <v>68.17313474999999</v>
      </c>
      <c r="K59" s="53">
        <v>128.32</v>
      </c>
      <c r="L59" s="49">
        <f t="shared" si="10"/>
        <v>14579.961085199999</v>
      </c>
      <c r="M59" s="53">
        <v>11.2</v>
      </c>
      <c r="N59" s="49">
        <f t="shared" si="11"/>
        <v>1272.5651819999998</v>
      </c>
      <c r="O59" s="53">
        <v>748.07</v>
      </c>
      <c r="P59" s="50">
        <f t="shared" si="12"/>
        <v>84997.1281873875</v>
      </c>
      <c r="Q59" s="51"/>
      <c r="R59" s="50">
        <f t="shared" si="13"/>
        <v>100849.6544545875</v>
      </c>
      <c r="S59" s="52">
        <f t="shared" si="14"/>
        <v>0.008306179827076286</v>
      </c>
      <c r="U59" s="58">
        <v>100852.72</v>
      </c>
      <c r="V59" s="59">
        <f t="shared" si="7"/>
        <v>-3.0655454125080723</v>
      </c>
    </row>
    <row r="60" spans="1:22" s="46" customFormat="1" ht="11.25" customHeight="1">
      <c r="A60" s="46">
        <v>2726</v>
      </c>
      <c r="B60" s="46" t="s">
        <v>207</v>
      </c>
      <c r="C60" s="53">
        <v>1044.799</v>
      </c>
      <c r="D60" s="46" t="s">
        <v>218</v>
      </c>
      <c r="E60" s="54">
        <v>0.5168</v>
      </c>
      <c r="F60" s="46" t="s">
        <v>223</v>
      </c>
      <c r="G60" s="47">
        <f t="shared" si="8"/>
        <v>539.9521232000001</v>
      </c>
      <c r="H60" s="53">
        <v>32</v>
      </c>
      <c r="I60" s="53">
        <v>4</v>
      </c>
      <c r="J60" s="48">
        <f t="shared" si="9"/>
        <v>67.49401540000001</v>
      </c>
      <c r="K60" s="53">
        <v>825.09</v>
      </c>
      <c r="L60" s="49">
        <f t="shared" si="10"/>
        <v>13922.159291596503</v>
      </c>
      <c r="M60" s="53">
        <v>707.98</v>
      </c>
      <c r="N60" s="49">
        <f t="shared" si="11"/>
        <v>11946.103255723003</v>
      </c>
      <c r="O60" s="53">
        <v>0</v>
      </c>
      <c r="P60" s="50">
        <f t="shared" si="12"/>
        <v>0</v>
      </c>
      <c r="Q60" s="51"/>
      <c r="R60" s="50">
        <f t="shared" si="13"/>
        <v>25868.262547319508</v>
      </c>
      <c r="S60" s="52">
        <f t="shared" si="14"/>
        <v>0.0021305619904608843</v>
      </c>
      <c r="U60" s="58">
        <v>25870.04</v>
      </c>
      <c r="V60" s="59">
        <f t="shared" si="7"/>
        <v>-1.7774526804932975</v>
      </c>
    </row>
    <row r="61" spans="1:22" s="46" customFormat="1" ht="11.25" customHeight="1">
      <c r="A61" s="46">
        <v>2904</v>
      </c>
      <c r="B61" s="46" t="s">
        <v>208</v>
      </c>
      <c r="C61" s="53">
        <v>14016</v>
      </c>
      <c r="D61" s="46" t="s">
        <v>223</v>
      </c>
      <c r="E61" s="54">
        <v>0.2073</v>
      </c>
      <c r="F61" s="46" t="s">
        <v>223</v>
      </c>
      <c r="G61" s="47">
        <f t="shared" si="8"/>
        <v>2905.5168000000003</v>
      </c>
      <c r="H61" s="53">
        <v>72.5</v>
      </c>
      <c r="I61" s="53">
        <v>10</v>
      </c>
      <c r="J61" s="48">
        <f t="shared" si="9"/>
        <v>400.7609379310345</v>
      </c>
      <c r="K61" s="53">
        <v>2582.44</v>
      </c>
      <c r="L61" s="49">
        <f t="shared" si="10"/>
        <v>103494.10765506208</v>
      </c>
      <c r="M61" s="53">
        <v>137.79</v>
      </c>
      <c r="N61" s="49">
        <f t="shared" si="11"/>
        <v>5522.084963751725</v>
      </c>
      <c r="O61" s="53">
        <v>259.5</v>
      </c>
      <c r="P61" s="50">
        <f t="shared" si="12"/>
        <v>10399.746339310346</v>
      </c>
      <c r="Q61" s="51"/>
      <c r="R61" s="50">
        <f t="shared" si="13"/>
        <v>119415.93895812414</v>
      </c>
      <c r="S61" s="52">
        <f t="shared" si="14"/>
        <v>0.009835336259401774</v>
      </c>
      <c r="U61" s="58">
        <v>119419.36</v>
      </c>
      <c r="V61" s="59">
        <f t="shared" si="7"/>
        <v>-3.4210418758593732</v>
      </c>
    </row>
    <row r="62" spans="1:22" s="46" customFormat="1" ht="11.25" customHeight="1">
      <c r="A62" s="46">
        <v>2905</v>
      </c>
      <c r="B62" s="46" t="s">
        <v>209</v>
      </c>
      <c r="C62" s="53">
        <v>12264</v>
      </c>
      <c r="D62" s="46" t="s">
        <v>223</v>
      </c>
      <c r="E62" s="54">
        <v>0.2277</v>
      </c>
      <c r="F62" s="46" t="s">
        <v>223</v>
      </c>
      <c r="G62" s="47">
        <f t="shared" si="8"/>
        <v>2792.5128</v>
      </c>
      <c r="H62" s="53">
        <v>8</v>
      </c>
      <c r="I62" s="53">
        <v>2.25</v>
      </c>
      <c r="J62" s="48">
        <f t="shared" si="9"/>
        <v>785.394225</v>
      </c>
      <c r="K62" s="53">
        <v>433.36</v>
      </c>
      <c r="L62" s="49">
        <f t="shared" si="10"/>
        <v>151270.41837600002</v>
      </c>
      <c r="M62" s="53">
        <v>0</v>
      </c>
      <c r="N62" s="49">
        <f t="shared" si="11"/>
        <v>0</v>
      </c>
      <c r="O62" s="53">
        <v>0</v>
      </c>
      <c r="P62" s="50">
        <f t="shared" si="12"/>
        <v>0</v>
      </c>
      <c r="Q62" s="51"/>
      <c r="R62" s="50">
        <f t="shared" si="13"/>
        <v>151270.41837600002</v>
      </c>
      <c r="S62" s="52">
        <f t="shared" si="14"/>
        <v>0.012458935078591794</v>
      </c>
      <c r="U62" s="58">
        <v>151286.65</v>
      </c>
      <c r="V62" s="59">
        <f t="shared" si="7"/>
        <v>-16.231623999978183</v>
      </c>
    </row>
    <row r="63" spans="1:22" s="46" customFormat="1" ht="11.25" customHeight="1">
      <c r="A63" s="46">
        <v>2907</v>
      </c>
      <c r="B63" s="46" t="s">
        <v>210</v>
      </c>
      <c r="C63" s="53">
        <v>14016</v>
      </c>
      <c r="D63" s="46" t="s">
        <v>223</v>
      </c>
      <c r="E63" s="54">
        <v>0.1198</v>
      </c>
      <c r="F63" s="46" t="s">
        <v>223</v>
      </c>
      <c r="G63" s="47">
        <f t="shared" si="8"/>
        <v>1679.1168</v>
      </c>
      <c r="H63" s="53">
        <v>10</v>
      </c>
      <c r="I63" s="53">
        <v>1.01</v>
      </c>
      <c r="J63" s="48">
        <f t="shared" si="9"/>
        <v>169.5907968</v>
      </c>
      <c r="K63" s="53">
        <v>259.68</v>
      </c>
      <c r="L63" s="49">
        <f t="shared" si="10"/>
        <v>43603.305062399995</v>
      </c>
      <c r="M63" s="53">
        <v>17.89</v>
      </c>
      <c r="N63" s="49">
        <f t="shared" si="11"/>
        <v>3003.9399552</v>
      </c>
      <c r="O63" s="53">
        <v>226.24</v>
      </c>
      <c r="P63" s="50">
        <f t="shared" si="12"/>
        <v>37988.3384832</v>
      </c>
      <c r="Q63" s="51"/>
      <c r="R63" s="50">
        <f t="shared" si="13"/>
        <v>84595.5835008</v>
      </c>
      <c r="S63" s="52">
        <f t="shared" si="14"/>
        <v>0.006967461940591006</v>
      </c>
      <c r="U63" s="58">
        <v>84653.25</v>
      </c>
      <c r="V63" s="59">
        <f t="shared" si="7"/>
        <v>-57.666499200000544</v>
      </c>
    </row>
    <row r="64" spans="1:22" s="46" customFormat="1" ht="11.25" customHeight="1">
      <c r="A64" s="46">
        <v>2909</v>
      </c>
      <c r="B64" s="46" t="s">
        <v>211</v>
      </c>
      <c r="C64" s="53">
        <v>14016</v>
      </c>
      <c r="D64" s="46" t="s">
        <v>223</v>
      </c>
      <c r="E64" s="54">
        <v>1.9481</v>
      </c>
      <c r="F64" s="46" t="s">
        <v>223</v>
      </c>
      <c r="G64" s="47">
        <f t="shared" si="8"/>
        <v>27304.5696</v>
      </c>
      <c r="H64" s="53">
        <v>13</v>
      </c>
      <c r="I64" s="53">
        <v>1.63</v>
      </c>
      <c r="J64" s="48">
        <f t="shared" si="9"/>
        <v>3423.572957538461</v>
      </c>
      <c r="K64" s="53">
        <v>482.15</v>
      </c>
      <c r="L64" s="49">
        <f t="shared" si="10"/>
        <v>1012684.4794338461</v>
      </c>
      <c r="M64" s="53">
        <v>101.89</v>
      </c>
      <c r="N64" s="49">
        <f t="shared" si="11"/>
        <v>214004.81511876924</v>
      </c>
      <c r="O64" s="53">
        <v>111.89</v>
      </c>
      <c r="P64" s="50">
        <f t="shared" si="12"/>
        <v>235008.3301956923</v>
      </c>
      <c r="Q64" s="51"/>
      <c r="R64" s="50">
        <f t="shared" si="13"/>
        <v>1461697.6247483077</v>
      </c>
      <c r="S64" s="52">
        <f t="shared" si="14"/>
        <v>0.1203883482757678</v>
      </c>
      <c r="U64" s="58">
        <v>1461673.16</v>
      </c>
      <c r="V64" s="59">
        <f t="shared" si="7"/>
        <v>24.464748307829723</v>
      </c>
    </row>
    <row r="65" spans="1:22" s="46" customFormat="1" ht="11.25" customHeight="1">
      <c r="A65" s="46">
        <v>2910</v>
      </c>
      <c r="B65" s="46" t="s">
        <v>212</v>
      </c>
      <c r="C65" s="53">
        <v>8760</v>
      </c>
      <c r="D65" s="46" t="s">
        <v>223</v>
      </c>
      <c r="E65" s="54">
        <v>0.0354</v>
      </c>
      <c r="F65" s="46" t="s">
        <v>223</v>
      </c>
      <c r="G65" s="47">
        <f t="shared" si="8"/>
        <v>310.104</v>
      </c>
      <c r="H65" s="53">
        <v>2.4</v>
      </c>
      <c r="I65" s="53">
        <v>0.31</v>
      </c>
      <c r="J65" s="48">
        <f t="shared" si="9"/>
        <v>40.0551</v>
      </c>
      <c r="K65" s="53">
        <v>160.14</v>
      </c>
      <c r="L65" s="49">
        <f t="shared" si="10"/>
        <v>20691.6894</v>
      </c>
      <c r="M65" s="53">
        <v>0</v>
      </c>
      <c r="N65" s="49">
        <f t="shared" si="11"/>
        <v>0</v>
      </c>
      <c r="O65" s="53">
        <v>0</v>
      </c>
      <c r="P65" s="50">
        <f t="shared" si="12"/>
        <v>0</v>
      </c>
      <c r="Q65" s="51"/>
      <c r="R65" s="50">
        <f t="shared" si="13"/>
        <v>20691.6894</v>
      </c>
      <c r="S65" s="52">
        <f t="shared" si="14"/>
        <v>0.0017042090427766476</v>
      </c>
      <c r="U65" s="58">
        <v>20683.92</v>
      </c>
      <c r="V65" s="59">
        <f t="shared" si="7"/>
        <v>7.769400000001042</v>
      </c>
    </row>
    <row r="66" spans="1:22" s="46" customFormat="1" ht="11.25" customHeight="1">
      <c r="A66" s="46">
        <v>2911</v>
      </c>
      <c r="B66" s="46" t="s">
        <v>213</v>
      </c>
      <c r="C66" s="53">
        <v>12264</v>
      </c>
      <c r="D66" s="46" t="s">
        <v>223</v>
      </c>
      <c r="E66" s="54">
        <v>0.0171</v>
      </c>
      <c r="F66" s="46" t="s">
        <v>223</v>
      </c>
      <c r="G66" s="47">
        <f t="shared" si="8"/>
        <v>209.7144</v>
      </c>
      <c r="H66" s="53">
        <v>1.71</v>
      </c>
      <c r="I66" s="53">
        <v>0.19</v>
      </c>
      <c r="J66" s="48">
        <f t="shared" si="9"/>
        <v>23.301600000000004</v>
      </c>
      <c r="K66" s="53">
        <v>57.05</v>
      </c>
      <c r="L66" s="49">
        <f t="shared" si="10"/>
        <v>6996.612</v>
      </c>
      <c r="M66" s="53">
        <v>0</v>
      </c>
      <c r="N66" s="49">
        <f t="shared" si="11"/>
        <v>0</v>
      </c>
      <c r="O66" s="53">
        <v>0</v>
      </c>
      <c r="P66" s="50">
        <f t="shared" si="12"/>
        <v>0</v>
      </c>
      <c r="Q66" s="51"/>
      <c r="R66" s="50">
        <f t="shared" si="13"/>
        <v>6996.612</v>
      </c>
      <c r="S66" s="52">
        <f t="shared" si="14"/>
        <v>0.000576254998260297</v>
      </c>
      <c r="U66" s="58">
        <v>7005.67</v>
      </c>
      <c r="V66" s="59">
        <f t="shared" si="7"/>
        <v>-9.057999999999993</v>
      </c>
    </row>
    <row r="67" spans="1:22" s="46" customFormat="1" ht="11.25" customHeight="1">
      <c r="A67" s="46">
        <v>2912</v>
      </c>
      <c r="B67" s="46" t="s">
        <v>214</v>
      </c>
      <c r="C67" s="53">
        <v>12264</v>
      </c>
      <c r="D67" s="46" t="s">
        <v>223</v>
      </c>
      <c r="E67" s="54">
        <v>0.4277</v>
      </c>
      <c r="F67" s="46" t="s">
        <v>223</v>
      </c>
      <c r="G67" s="47">
        <f t="shared" si="8"/>
        <v>5245.312800000001</v>
      </c>
      <c r="H67" s="53">
        <v>8</v>
      </c>
      <c r="I67" s="53">
        <v>1.56</v>
      </c>
      <c r="J67" s="48">
        <f t="shared" si="9"/>
        <v>1022.8359960000001</v>
      </c>
      <c r="K67" s="53">
        <v>418.91</v>
      </c>
      <c r="L67" s="49">
        <f t="shared" si="10"/>
        <v>274664.24813100003</v>
      </c>
      <c r="M67" s="53">
        <v>0</v>
      </c>
      <c r="N67" s="49">
        <f t="shared" si="11"/>
        <v>0</v>
      </c>
      <c r="O67" s="53">
        <v>154.79</v>
      </c>
      <c r="P67" s="50">
        <f t="shared" si="12"/>
        <v>101490.246039</v>
      </c>
      <c r="Q67" s="51"/>
      <c r="R67" s="50">
        <f t="shared" si="13"/>
        <v>376154.49417</v>
      </c>
      <c r="S67" s="52">
        <f t="shared" si="14"/>
        <v>0.030980838637834466</v>
      </c>
      <c r="U67" s="58">
        <v>376185.55</v>
      </c>
      <c r="V67" s="59">
        <f t="shared" si="7"/>
        <v>-31.05582999996841</v>
      </c>
    </row>
    <row r="68" spans="1:22" s="46" customFormat="1" ht="11.25" customHeight="1">
      <c r="A68" s="46">
        <v>2915</v>
      </c>
      <c r="B68" s="46" t="s">
        <v>215</v>
      </c>
      <c r="C68" s="53">
        <v>14016</v>
      </c>
      <c r="D68" s="46" t="s">
        <v>223</v>
      </c>
      <c r="E68" s="54">
        <v>2.2253</v>
      </c>
      <c r="F68" s="46" t="s">
        <v>223</v>
      </c>
      <c r="G68" s="47">
        <f t="shared" si="8"/>
        <v>31189.804799999998</v>
      </c>
      <c r="H68" s="53">
        <v>8</v>
      </c>
      <c r="I68" s="53">
        <v>1.21</v>
      </c>
      <c r="J68" s="48">
        <f t="shared" si="9"/>
        <v>4717.457976</v>
      </c>
      <c r="K68" s="53">
        <v>305.96</v>
      </c>
      <c r="L68" s="49">
        <f t="shared" si="10"/>
        <v>1192854.0845759998</v>
      </c>
      <c r="M68" s="53">
        <v>0</v>
      </c>
      <c r="N68" s="49">
        <f t="shared" si="11"/>
        <v>0</v>
      </c>
      <c r="O68" s="53">
        <v>0</v>
      </c>
      <c r="P68" s="50">
        <f t="shared" si="12"/>
        <v>0</v>
      </c>
      <c r="Q68" s="51"/>
      <c r="R68" s="50">
        <f t="shared" si="13"/>
        <v>1192854.0845759998</v>
      </c>
      <c r="S68" s="52">
        <f t="shared" si="14"/>
        <v>0.0982458550555799</v>
      </c>
      <c r="U68" s="58">
        <v>1192866.46</v>
      </c>
      <c r="V68" s="59">
        <f t="shared" si="7"/>
        <v>-12.375424000201747</v>
      </c>
    </row>
    <row r="69" spans="1:22" s="46" customFormat="1" ht="11.25" customHeight="1">
      <c r="A69" s="46">
        <v>2916</v>
      </c>
      <c r="B69" s="46" t="s">
        <v>216</v>
      </c>
      <c r="C69" s="53">
        <v>14016</v>
      </c>
      <c r="D69" s="46" t="s">
        <v>223</v>
      </c>
      <c r="E69" s="54">
        <v>0.1283</v>
      </c>
      <c r="F69" s="46" t="s">
        <v>223</v>
      </c>
      <c r="G69" s="47">
        <f t="shared" si="8"/>
        <v>1798.2528</v>
      </c>
      <c r="H69" s="53">
        <v>17.25</v>
      </c>
      <c r="I69" s="53">
        <v>0.89</v>
      </c>
      <c r="J69" s="48">
        <f t="shared" si="9"/>
        <v>92.77941982608696</v>
      </c>
      <c r="K69" s="53">
        <v>230.56</v>
      </c>
      <c r="L69" s="49">
        <f t="shared" si="10"/>
        <v>24035.082061913043</v>
      </c>
      <c r="M69" s="53">
        <v>0</v>
      </c>
      <c r="N69" s="49">
        <f t="shared" si="11"/>
        <v>0</v>
      </c>
      <c r="O69" s="53">
        <v>0</v>
      </c>
      <c r="P69" s="50">
        <f t="shared" si="12"/>
        <v>0</v>
      </c>
      <c r="Q69" s="51"/>
      <c r="R69" s="50">
        <f t="shared" si="13"/>
        <v>24035.082061913043</v>
      </c>
      <c r="S69" s="52">
        <f t="shared" si="14"/>
        <v>0.001979577568653771</v>
      </c>
      <c r="U69" s="58">
        <v>24031.54</v>
      </c>
      <c r="V69" s="59">
        <f t="shared" si="7"/>
        <v>3.5420619130418345</v>
      </c>
    </row>
    <row r="70" spans="1:22" s="46" customFormat="1" ht="11.25" customHeight="1">
      <c r="A70" s="46">
        <v>2917</v>
      </c>
      <c r="B70" s="46" t="s">
        <v>217</v>
      </c>
      <c r="C70" s="53">
        <v>14016</v>
      </c>
      <c r="D70" s="46" t="s">
        <v>223</v>
      </c>
      <c r="E70" s="54">
        <v>0.005</v>
      </c>
      <c r="F70" s="46" t="s">
        <v>223</v>
      </c>
      <c r="G70" s="47">
        <f t="shared" si="8"/>
        <v>70.08</v>
      </c>
      <c r="H70" s="53">
        <v>1.88</v>
      </c>
      <c r="I70" s="53">
        <v>0.8</v>
      </c>
      <c r="J70" s="48">
        <f t="shared" si="9"/>
        <v>29.821276595744685</v>
      </c>
      <c r="K70" s="53">
        <v>216.56</v>
      </c>
      <c r="L70" s="49">
        <f t="shared" si="10"/>
        <v>8072.619574468086</v>
      </c>
      <c r="M70" s="53">
        <v>0</v>
      </c>
      <c r="N70" s="49">
        <f t="shared" si="11"/>
        <v>0</v>
      </c>
      <c r="O70" s="53">
        <v>0</v>
      </c>
      <c r="P70" s="50">
        <f t="shared" si="12"/>
        <v>0</v>
      </c>
      <c r="Q70" s="51"/>
      <c r="R70" s="50">
        <f t="shared" si="13"/>
        <v>8072.619574468086</v>
      </c>
      <c r="S70" s="52">
        <f t="shared" si="14"/>
        <v>0.0006648771403703888</v>
      </c>
      <c r="U70" s="58">
        <v>8062.35</v>
      </c>
      <c r="V70" s="59">
        <f t="shared" si="7"/>
        <v>10.26957446808592</v>
      </c>
    </row>
    <row r="71" spans="3:22" s="25" customFormat="1" ht="11.25" customHeight="1">
      <c r="C71" s="26"/>
      <c r="E71" s="26"/>
      <c r="G71" s="27"/>
      <c r="H71" s="26"/>
      <c r="I71" s="28"/>
      <c r="J71" s="27"/>
      <c r="K71" s="29"/>
      <c r="L71" s="27"/>
      <c r="M71" s="29"/>
      <c r="N71" s="27"/>
      <c r="O71" s="29"/>
      <c r="P71" s="30"/>
      <c r="Q71" s="30"/>
      <c r="R71" s="30"/>
      <c r="S71" s="31"/>
      <c r="U71" s="56"/>
      <c r="V71" s="56"/>
    </row>
    <row r="72" spans="8:21" ht="11.25" customHeight="1">
      <c r="H72" s="2" t="s">
        <v>105</v>
      </c>
      <c r="J72" s="19">
        <f>SUM(J13:J70)</f>
        <v>22983.903961637272</v>
      </c>
      <c r="K72" s="19"/>
      <c r="L72" s="32">
        <f>SUM(L13:L70)</f>
        <v>5629089.403986225</v>
      </c>
      <c r="M72" s="32"/>
      <c r="N72" s="32">
        <f>SUM(N13:N70)</f>
        <v>3306153.0141162695</v>
      </c>
      <c r="O72" s="32"/>
      <c r="P72" s="33">
        <f>SUM(P13:P70)</f>
        <v>3206278.299501066</v>
      </c>
      <c r="Q72" s="34"/>
      <c r="R72" s="33">
        <f>SUM(R13:R70)</f>
        <v>12141520.71760356</v>
      </c>
      <c r="S72" s="35">
        <f>SUM(S13:S70)</f>
        <v>1.0000000000000002</v>
      </c>
      <c r="U72" s="60">
        <f>SUM(U13:U71)</f>
        <v>12141577.039999997</v>
      </c>
    </row>
  </sheetData>
  <sheetProtection selectLockedCells="1"/>
  <mergeCells count="10">
    <mergeCell ref="G11:H11"/>
    <mergeCell ref="I11:J11"/>
    <mergeCell ref="M11:N11"/>
    <mergeCell ref="O11:P11"/>
    <mergeCell ref="A1:S1"/>
    <mergeCell ref="A2:S2"/>
    <mergeCell ref="A3:S3"/>
    <mergeCell ref="G4:J4"/>
    <mergeCell ref="M7:N7"/>
    <mergeCell ref="P9:P10"/>
  </mergeCells>
  <conditionalFormatting sqref="J72:S72 J13:J71 L13:L71 N13:N71 P13:S71">
    <cfRule type="containsErrors" priority="1" dxfId="3">
      <formula>ISERROR(J13)</formula>
    </cfRule>
  </conditionalFormatting>
  <printOptions/>
  <pageMargins left="0.33" right="0.34" top="0.41" bottom="0.79" header="0.21" footer="0.32"/>
  <pageSetup fitToHeight="1" fitToWidth="1" horizontalDpi="300" verticalDpi="300" orientation="landscape" scale="67" r:id="rId2"/>
  <headerFooter alignWithMargins="0">
    <oddFooter>&amp;CInteractive Work Program and Budget that can be modified by changing inventory quantities, planned effort level. percent of desired, 
average daily production and daily costs for labor, equipment and materials&amp;R&amp;P/&amp;N</oddFooter>
  </headerFooter>
  <ignoredErrors>
    <ignoredError sqref="P4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A1:S46"/>
  <sheetViews>
    <sheetView showGridLines="0" zoomScalePageLayoutView="0" workbookViewId="0" topLeftCell="A7">
      <selection activeCell="A20" sqref="A20:IV36"/>
    </sheetView>
  </sheetViews>
  <sheetFormatPr defaultColWidth="9.140625" defaultRowHeight="15"/>
  <cols>
    <col min="1" max="1" width="6.00390625" style="2" customWidth="1"/>
    <col min="2" max="2" width="22.421875" style="2" customWidth="1"/>
    <col min="3" max="5" width="8.57421875" style="2" customWidth="1"/>
    <col min="6" max="6" width="7.57421875" style="2" customWidth="1"/>
    <col min="7" max="7" width="9.8515625" style="2" customWidth="1"/>
    <col min="8" max="8" width="8.57421875" style="2" customWidth="1"/>
    <col min="9" max="9" width="5.7109375" style="2" customWidth="1"/>
    <col min="10" max="11" width="8.57421875" style="2" customWidth="1"/>
    <col min="12" max="12" width="11.00390625" style="2" customWidth="1"/>
    <col min="13" max="13" width="8.57421875" style="2" customWidth="1"/>
    <col min="14" max="14" width="9.28125" style="2" customWidth="1"/>
    <col min="15" max="15" width="8.57421875" style="2" customWidth="1"/>
    <col min="16" max="16" width="10.00390625" style="2" customWidth="1"/>
    <col min="17" max="17" width="1.421875" style="2" customWidth="1"/>
    <col min="18" max="18" width="10.140625" style="2" customWidth="1"/>
    <col min="19" max="19" width="7.00390625" style="2" customWidth="1"/>
    <col min="20" max="16384" width="9.140625" style="2" customWidth="1"/>
  </cols>
  <sheetData>
    <row r="1" spans="1:19" s="1" customFormat="1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1" customFormat="1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0" ht="12.75">
      <c r="B4" s="3"/>
      <c r="C4" s="3"/>
      <c r="D4" s="3"/>
      <c r="G4" s="65" t="s">
        <v>159</v>
      </c>
      <c r="H4" s="65"/>
      <c r="I4" s="65"/>
      <c r="J4" s="65"/>
    </row>
    <row r="5" spans="8:11" ht="11.25">
      <c r="H5" s="4"/>
      <c r="I5" s="4"/>
      <c r="J5" s="4"/>
      <c r="K5" s="4"/>
    </row>
    <row r="6" spans="3:19" s="5" customFormat="1" ht="11.25">
      <c r="C6" s="6" t="s">
        <v>3</v>
      </c>
      <c r="D6" s="6" t="s">
        <v>4</v>
      </c>
      <c r="E6" s="6" t="s">
        <v>5</v>
      </c>
      <c r="F6" s="6" t="s">
        <v>6</v>
      </c>
      <c r="G6" s="7" t="s">
        <v>8</v>
      </c>
      <c r="H6" s="7" t="s">
        <v>9</v>
      </c>
      <c r="I6" s="7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/>
      <c r="R6" s="8" t="s">
        <v>18</v>
      </c>
      <c r="S6" s="8" t="s">
        <v>19</v>
      </c>
    </row>
    <row r="7" spans="13:14" ht="11.25">
      <c r="M7" s="66" t="s">
        <v>20</v>
      </c>
      <c r="N7" s="66"/>
    </row>
    <row r="8" spans="7:15" ht="11.25">
      <c r="G8" s="9" t="s">
        <v>21</v>
      </c>
      <c r="H8" s="9" t="s">
        <v>22</v>
      </c>
      <c r="K8" s="9" t="s">
        <v>23</v>
      </c>
      <c r="M8" s="9" t="s">
        <v>24</v>
      </c>
      <c r="O8" s="9" t="s">
        <v>25</v>
      </c>
    </row>
    <row r="9" spans="1:19" ht="11.25">
      <c r="A9" s="9"/>
      <c r="B9" s="10" t="s">
        <v>26</v>
      </c>
      <c r="C9" s="9" t="s">
        <v>27</v>
      </c>
      <c r="D9" s="9"/>
      <c r="E9" s="9" t="s">
        <v>28</v>
      </c>
      <c r="F9" s="9"/>
      <c r="G9" s="9" t="s">
        <v>29</v>
      </c>
      <c r="H9" s="9" t="s">
        <v>30</v>
      </c>
      <c r="I9" s="9" t="s">
        <v>31</v>
      </c>
      <c r="J9" s="9" t="s">
        <v>32</v>
      </c>
      <c r="K9" s="9" t="s">
        <v>33</v>
      </c>
      <c r="L9" s="9"/>
      <c r="M9" s="9" t="s">
        <v>33</v>
      </c>
      <c r="O9" s="9" t="s">
        <v>33</v>
      </c>
      <c r="P9" s="67" t="s">
        <v>34</v>
      </c>
      <c r="Q9" s="9"/>
      <c r="R9" s="9" t="s">
        <v>35</v>
      </c>
      <c r="S9" s="9" t="s">
        <v>36</v>
      </c>
    </row>
    <row r="10" spans="1:19" ht="13.5" customHeight="1" thickBot="1">
      <c r="A10" s="11" t="s">
        <v>37</v>
      </c>
      <c r="B10" s="12" t="s">
        <v>38</v>
      </c>
      <c r="C10" s="11" t="s">
        <v>39</v>
      </c>
      <c r="D10" s="9"/>
      <c r="E10" s="12" t="s">
        <v>40</v>
      </c>
      <c r="F10" s="9"/>
      <c r="G10" s="11" t="s">
        <v>41</v>
      </c>
      <c r="H10" s="11" t="s">
        <v>42</v>
      </c>
      <c r="I10" s="11" t="s">
        <v>43</v>
      </c>
      <c r="J10" s="11" t="s">
        <v>44</v>
      </c>
      <c r="K10" s="11" t="s">
        <v>45</v>
      </c>
      <c r="L10" s="13" t="s">
        <v>46</v>
      </c>
      <c r="M10" s="11" t="s">
        <v>45</v>
      </c>
      <c r="N10" s="13" t="s">
        <v>47</v>
      </c>
      <c r="O10" s="11" t="s">
        <v>45</v>
      </c>
      <c r="P10" s="68"/>
      <c r="Q10" s="14"/>
      <c r="R10" s="13" t="s">
        <v>48</v>
      </c>
      <c r="S10" s="11" t="s">
        <v>49</v>
      </c>
    </row>
    <row r="11" spans="1:18" ht="12" thickTop="1">
      <c r="A11" s="9"/>
      <c r="B11" s="9"/>
      <c r="C11" s="9" t="s">
        <v>41</v>
      </c>
      <c r="D11" s="9" t="s">
        <v>50</v>
      </c>
      <c r="E11" s="9" t="s">
        <v>41</v>
      </c>
      <c r="F11" s="10" t="s">
        <v>50</v>
      </c>
      <c r="G11" s="61" t="s">
        <v>106</v>
      </c>
      <c r="H11" s="61"/>
      <c r="I11" s="62" t="s">
        <v>51</v>
      </c>
      <c r="J11" s="62"/>
      <c r="L11" s="15" t="s">
        <v>52</v>
      </c>
      <c r="M11" s="63" t="s">
        <v>53</v>
      </c>
      <c r="N11" s="63"/>
      <c r="O11" s="63" t="s">
        <v>54</v>
      </c>
      <c r="P11" s="63"/>
      <c r="Q11" s="9"/>
      <c r="R11" s="16" t="s">
        <v>55</v>
      </c>
    </row>
    <row r="12" spans="3:19" ht="11.25"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1.25">
      <c r="A13" s="2">
        <v>2311</v>
      </c>
      <c r="B13" s="2" t="s">
        <v>56</v>
      </c>
      <c r="C13" s="17">
        <v>1131</v>
      </c>
      <c r="D13" s="2" t="s">
        <v>57</v>
      </c>
      <c r="E13" s="18">
        <v>8</v>
      </c>
      <c r="F13" s="2" t="s">
        <v>58</v>
      </c>
      <c r="G13" s="19">
        <f>+C13*E13</f>
        <v>9048</v>
      </c>
      <c r="H13" s="18">
        <v>12</v>
      </c>
      <c r="I13" s="20">
        <v>1</v>
      </c>
      <c r="J13" s="21">
        <f>+(G13/H13)*I13</f>
        <v>754</v>
      </c>
      <c r="K13" s="17">
        <v>230</v>
      </c>
      <c r="L13" s="36">
        <f>(G13/H13)*K13</f>
        <v>173420</v>
      </c>
      <c r="M13" s="17">
        <v>224</v>
      </c>
      <c r="N13" s="36">
        <f>G13/H13*M13</f>
        <v>168896</v>
      </c>
      <c r="O13" s="17">
        <v>0</v>
      </c>
      <c r="P13" s="37">
        <f>G13/H13*O13</f>
        <v>0</v>
      </c>
      <c r="Q13" s="22"/>
      <c r="R13" s="37">
        <f>L13+N13+P13</f>
        <v>342316</v>
      </c>
      <c r="S13" s="23">
        <f aca="true" t="shared" si="0" ref="S13:S44">+R13/$R$46</f>
        <v>0.10546313889369598</v>
      </c>
    </row>
    <row r="14" spans="1:19" ht="11.25">
      <c r="A14" s="2">
        <v>2313</v>
      </c>
      <c r="B14" s="2" t="s">
        <v>59</v>
      </c>
      <c r="C14" s="18">
        <v>1131</v>
      </c>
      <c r="D14" s="2" t="s">
        <v>57</v>
      </c>
      <c r="E14" s="18">
        <v>5</v>
      </c>
      <c r="F14" s="2" t="s">
        <v>60</v>
      </c>
      <c r="G14" s="19">
        <f aca="true" t="shared" si="1" ref="G14:G44">+C14*E14</f>
        <v>5655</v>
      </c>
      <c r="H14" s="18">
        <v>150</v>
      </c>
      <c r="I14" s="20">
        <v>6</v>
      </c>
      <c r="J14" s="21">
        <f aca="true" t="shared" si="2" ref="J14:J44">+(G14/H14)*I14</f>
        <v>226.20000000000002</v>
      </c>
      <c r="K14" s="17">
        <v>1274</v>
      </c>
      <c r="L14" s="36">
        <f aca="true" t="shared" si="3" ref="L14:L44">G14/H14*K14</f>
        <v>48029.8</v>
      </c>
      <c r="M14" s="17">
        <v>1032</v>
      </c>
      <c r="N14" s="36">
        <f aca="true" t="shared" si="4" ref="N14:N44">G14/H14*M14</f>
        <v>38906.4</v>
      </c>
      <c r="O14" s="17">
        <v>1800</v>
      </c>
      <c r="P14" s="37">
        <f aca="true" t="shared" si="5" ref="P14:P44">G14/H14*O14</f>
        <v>67860</v>
      </c>
      <c r="Q14" s="22"/>
      <c r="R14" s="37">
        <f aca="true" t="shared" si="6" ref="R14:R44">L14+N14+P14</f>
        <v>154796.2</v>
      </c>
      <c r="S14" s="23">
        <f t="shared" si="0"/>
        <v>0.047690710164924634</v>
      </c>
    </row>
    <row r="15" spans="1:19" ht="11.25">
      <c r="A15" s="2">
        <v>2321</v>
      </c>
      <c r="B15" s="2" t="s">
        <v>61</v>
      </c>
      <c r="C15" s="18">
        <v>648</v>
      </c>
      <c r="D15" s="2" t="s">
        <v>57</v>
      </c>
      <c r="E15" s="18">
        <v>1</v>
      </c>
      <c r="F15" s="2" t="s">
        <v>62</v>
      </c>
      <c r="G15" s="19">
        <f t="shared" si="1"/>
        <v>648</v>
      </c>
      <c r="H15" s="18">
        <v>2</v>
      </c>
      <c r="I15" s="20">
        <v>2</v>
      </c>
      <c r="J15" s="21">
        <f t="shared" si="2"/>
        <v>648</v>
      </c>
      <c r="K15" s="17">
        <v>458</v>
      </c>
      <c r="L15" s="36">
        <f t="shared" si="3"/>
        <v>148392</v>
      </c>
      <c r="M15" s="17">
        <v>64</v>
      </c>
      <c r="N15" s="36">
        <f t="shared" si="4"/>
        <v>20736</v>
      </c>
      <c r="O15" s="17">
        <v>80</v>
      </c>
      <c r="P15" s="37">
        <f t="shared" si="5"/>
        <v>25920</v>
      </c>
      <c r="Q15" s="22"/>
      <c r="R15" s="37">
        <f t="shared" si="6"/>
        <v>195048</v>
      </c>
      <c r="S15" s="23">
        <f t="shared" si="0"/>
        <v>0.06009176992877228</v>
      </c>
    </row>
    <row r="16" spans="1:19" ht="11.25">
      <c r="A16" s="2">
        <v>2322</v>
      </c>
      <c r="B16" s="2" t="s">
        <v>63</v>
      </c>
      <c r="C16" s="18">
        <v>648</v>
      </c>
      <c r="D16" s="2" t="s">
        <v>57</v>
      </c>
      <c r="E16" s="18">
        <v>5</v>
      </c>
      <c r="F16" s="2" t="s">
        <v>64</v>
      </c>
      <c r="G16" s="19">
        <f t="shared" si="1"/>
        <v>3240</v>
      </c>
      <c r="H16" s="18">
        <v>24</v>
      </c>
      <c r="I16" s="20">
        <v>3</v>
      </c>
      <c r="J16" s="21">
        <f t="shared" si="2"/>
        <v>405</v>
      </c>
      <c r="K16" s="17">
        <v>687</v>
      </c>
      <c r="L16" s="36">
        <f t="shared" si="3"/>
        <v>92745</v>
      </c>
      <c r="M16" s="17">
        <v>144</v>
      </c>
      <c r="N16" s="36">
        <f t="shared" si="4"/>
        <v>19440</v>
      </c>
      <c r="O16" s="17">
        <v>218</v>
      </c>
      <c r="P16" s="37">
        <f t="shared" si="5"/>
        <v>29430</v>
      </c>
      <c r="Q16" s="22"/>
      <c r="R16" s="37">
        <f t="shared" si="6"/>
        <v>141615</v>
      </c>
      <c r="S16" s="23">
        <f t="shared" si="0"/>
        <v>0.04362975266838463</v>
      </c>
    </row>
    <row r="17" spans="1:19" ht="11.25">
      <c r="A17" s="2">
        <v>2323</v>
      </c>
      <c r="B17" s="2" t="s">
        <v>65</v>
      </c>
      <c r="C17" s="18">
        <v>648</v>
      </c>
      <c r="D17" s="2" t="s">
        <v>57</v>
      </c>
      <c r="E17" s="18">
        <v>1</v>
      </c>
      <c r="F17" s="2" t="s">
        <v>62</v>
      </c>
      <c r="G17" s="19">
        <f t="shared" si="1"/>
        <v>648</v>
      </c>
      <c r="H17" s="18">
        <v>75</v>
      </c>
      <c r="I17" s="20">
        <v>10</v>
      </c>
      <c r="J17" s="21">
        <f t="shared" si="2"/>
        <v>86.4</v>
      </c>
      <c r="K17" s="17">
        <v>1682</v>
      </c>
      <c r="L17" s="36">
        <f t="shared" si="3"/>
        <v>14532.480000000001</v>
      </c>
      <c r="M17" s="17">
        <v>1624</v>
      </c>
      <c r="N17" s="36">
        <f t="shared" si="4"/>
        <v>14031.36</v>
      </c>
      <c r="O17" s="17">
        <v>5370</v>
      </c>
      <c r="P17" s="37">
        <f t="shared" si="5"/>
        <v>46396.8</v>
      </c>
      <c r="Q17" s="22"/>
      <c r="R17" s="37">
        <f t="shared" si="6"/>
        <v>74960.64000000001</v>
      </c>
      <c r="S17" s="23">
        <f t="shared" si="0"/>
        <v>0.023094405134087635</v>
      </c>
    </row>
    <row r="18" spans="1:19" ht="11.25">
      <c r="A18" s="2">
        <v>2324</v>
      </c>
      <c r="B18" s="2" t="s">
        <v>66</v>
      </c>
      <c r="C18" s="18">
        <v>648</v>
      </c>
      <c r="D18" s="2" t="s">
        <v>57</v>
      </c>
      <c r="E18" s="18">
        <v>0.2</v>
      </c>
      <c r="F18" s="2" t="s">
        <v>67</v>
      </c>
      <c r="G18" s="19">
        <f t="shared" si="1"/>
        <v>129.6</v>
      </c>
      <c r="H18" s="18">
        <v>3</v>
      </c>
      <c r="I18" s="20">
        <v>21</v>
      </c>
      <c r="J18" s="21">
        <f t="shared" si="2"/>
        <v>907.1999999999999</v>
      </c>
      <c r="K18" s="17">
        <v>3993</v>
      </c>
      <c r="L18" s="36">
        <f t="shared" si="3"/>
        <v>172497.59999999998</v>
      </c>
      <c r="M18" s="17">
        <v>3040</v>
      </c>
      <c r="N18" s="36">
        <f t="shared" si="4"/>
        <v>131328</v>
      </c>
      <c r="O18" s="17">
        <v>8700</v>
      </c>
      <c r="P18" s="37">
        <f t="shared" si="5"/>
        <v>375839.99999999994</v>
      </c>
      <c r="Q18" s="22"/>
      <c r="R18" s="37">
        <f t="shared" si="6"/>
        <v>679665.5999999999</v>
      </c>
      <c r="S18" s="23">
        <f t="shared" si="0"/>
        <v>0.20939619408402527</v>
      </c>
    </row>
    <row r="19" spans="1:19" ht="11.25">
      <c r="A19" s="2">
        <v>2331</v>
      </c>
      <c r="B19" s="2" t="s">
        <v>68</v>
      </c>
      <c r="C19" s="18">
        <v>1296</v>
      </c>
      <c r="D19" s="2" t="s">
        <v>57</v>
      </c>
      <c r="E19" s="18">
        <v>0.4</v>
      </c>
      <c r="F19" s="2" t="s">
        <v>69</v>
      </c>
      <c r="G19" s="19">
        <f t="shared" si="1"/>
        <v>518.4</v>
      </c>
      <c r="H19" s="18">
        <v>6</v>
      </c>
      <c r="I19" s="20">
        <v>4</v>
      </c>
      <c r="J19" s="21">
        <f t="shared" si="2"/>
        <v>345.59999999999997</v>
      </c>
      <c r="K19" s="17">
        <v>826</v>
      </c>
      <c r="L19" s="36">
        <f t="shared" si="3"/>
        <v>71366.4</v>
      </c>
      <c r="M19" s="17">
        <v>536</v>
      </c>
      <c r="N19" s="36">
        <f t="shared" si="4"/>
        <v>46310.399999999994</v>
      </c>
      <c r="O19" s="17">
        <v>0</v>
      </c>
      <c r="P19" s="37">
        <f t="shared" si="5"/>
        <v>0</v>
      </c>
      <c r="Q19" s="22"/>
      <c r="R19" s="37">
        <f t="shared" si="6"/>
        <v>117676.79999999999</v>
      </c>
      <c r="S19" s="23">
        <f t="shared" si="0"/>
        <v>0.036254702388920416</v>
      </c>
    </row>
    <row r="20" spans="1:19" ht="11.25">
      <c r="A20" s="2">
        <v>2332</v>
      </c>
      <c r="B20" s="2" t="s">
        <v>70</v>
      </c>
      <c r="C20" s="18">
        <v>1296</v>
      </c>
      <c r="D20" s="2" t="s">
        <v>57</v>
      </c>
      <c r="E20" s="18">
        <v>0.5</v>
      </c>
      <c r="F20" s="2" t="s">
        <v>60</v>
      </c>
      <c r="G20" s="19">
        <f t="shared" si="1"/>
        <v>648</v>
      </c>
      <c r="H20" s="18">
        <v>8</v>
      </c>
      <c r="I20" s="20">
        <v>4</v>
      </c>
      <c r="J20" s="21">
        <f t="shared" si="2"/>
        <v>324</v>
      </c>
      <c r="K20" s="17">
        <v>816</v>
      </c>
      <c r="L20" s="36">
        <f t="shared" si="3"/>
        <v>66096</v>
      </c>
      <c r="M20" s="17">
        <v>480</v>
      </c>
      <c r="N20" s="36">
        <f t="shared" si="4"/>
        <v>38880</v>
      </c>
      <c r="O20" s="17">
        <v>96</v>
      </c>
      <c r="P20" s="37">
        <f t="shared" si="5"/>
        <v>7776</v>
      </c>
      <c r="Q20" s="22"/>
      <c r="R20" s="37">
        <f t="shared" si="6"/>
        <v>112752</v>
      </c>
      <c r="S20" s="23">
        <f t="shared" si="0"/>
        <v>0.03473743510832683</v>
      </c>
    </row>
    <row r="21" spans="1:19" ht="11.25">
      <c r="A21" s="2">
        <v>2390</v>
      </c>
      <c r="B21" s="2" t="s">
        <v>71</v>
      </c>
      <c r="C21" s="18">
        <v>1779</v>
      </c>
      <c r="D21" s="2" t="s">
        <v>57</v>
      </c>
      <c r="E21" s="18">
        <v>1</v>
      </c>
      <c r="F21" s="2" t="s">
        <v>72</v>
      </c>
      <c r="G21" s="19">
        <f t="shared" si="1"/>
        <v>1779</v>
      </c>
      <c r="H21" s="18">
        <v>16</v>
      </c>
      <c r="I21" s="20">
        <v>2</v>
      </c>
      <c r="J21" s="21">
        <f t="shared" si="2"/>
        <v>222.375</v>
      </c>
      <c r="K21" s="17">
        <v>358</v>
      </c>
      <c r="L21" s="36">
        <f t="shared" si="3"/>
        <v>39805.125</v>
      </c>
      <c r="M21" s="17">
        <v>32</v>
      </c>
      <c r="N21" s="36">
        <f t="shared" si="4"/>
        <v>3558</v>
      </c>
      <c r="O21" s="17">
        <v>0</v>
      </c>
      <c r="P21" s="37">
        <f t="shared" si="5"/>
        <v>0</v>
      </c>
      <c r="Q21" s="22"/>
      <c r="R21" s="37">
        <f t="shared" si="6"/>
        <v>43363.125</v>
      </c>
      <c r="S21" s="23">
        <f t="shared" si="0"/>
        <v>0.01335961881635594</v>
      </c>
    </row>
    <row r="22" spans="1:19" ht="11.25">
      <c r="A22" s="2">
        <v>2411</v>
      </c>
      <c r="B22" s="2" t="s">
        <v>73</v>
      </c>
      <c r="C22" s="18">
        <v>1296</v>
      </c>
      <c r="D22" s="2" t="s">
        <v>57</v>
      </c>
      <c r="E22" s="18">
        <v>0.1</v>
      </c>
      <c r="F22" s="2" t="s">
        <v>74</v>
      </c>
      <c r="G22" s="19">
        <f t="shared" si="1"/>
        <v>129.6</v>
      </c>
      <c r="H22" s="18">
        <v>3</v>
      </c>
      <c r="I22" s="20">
        <v>4</v>
      </c>
      <c r="J22" s="21">
        <f t="shared" si="2"/>
        <v>172.79999999999998</v>
      </c>
      <c r="K22" s="17">
        <v>816</v>
      </c>
      <c r="L22" s="36">
        <f t="shared" si="3"/>
        <v>35251.2</v>
      </c>
      <c r="M22" s="17">
        <v>496</v>
      </c>
      <c r="N22" s="36">
        <f t="shared" si="4"/>
        <v>21427.199999999997</v>
      </c>
      <c r="O22" s="17">
        <v>0</v>
      </c>
      <c r="P22" s="37">
        <f t="shared" si="5"/>
        <v>0</v>
      </c>
      <c r="Q22" s="22"/>
      <c r="R22" s="37">
        <f t="shared" si="6"/>
        <v>56678.399999999994</v>
      </c>
      <c r="S22" s="23">
        <f t="shared" si="0"/>
        <v>0.017461883088936706</v>
      </c>
    </row>
    <row r="23" spans="1:19" ht="11.25">
      <c r="A23" s="2">
        <v>2412</v>
      </c>
      <c r="B23" s="2" t="s">
        <v>75</v>
      </c>
      <c r="C23" s="18">
        <v>1296</v>
      </c>
      <c r="D23" s="2" t="s">
        <v>57</v>
      </c>
      <c r="E23" s="18">
        <v>10</v>
      </c>
      <c r="F23" s="2" t="s">
        <v>76</v>
      </c>
      <c r="G23" s="19">
        <f t="shared" si="1"/>
        <v>12960</v>
      </c>
      <c r="H23" s="18">
        <v>500</v>
      </c>
      <c r="I23" s="20">
        <v>6</v>
      </c>
      <c r="J23" s="21">
        <f t="shared" si="2"/>
        <v>155.52</v>
      </c>
      <c r="K23" s="17">
        <v>1274</v>
      </c>
      <c r="L23" s="36">
        <f t="shared" si="3"/>
        <v>33022.08</v>
      </c>
      <c r="M23" s="17">
        <v>880</v>
      </c>
      <c r="N23" s="36">
        <f t="shared" si="4"/>
        <v>22809.600000000002</v>
      </c>
      <c r="O23" s="17">
        <v>0</v>
      </c>
      <c r="P23" s="37">
        <f t="shared" si="5"/>
        <v>0</v>
      </c>
      <c r="Q23" s="22"/>
      <c r="R23" s="37">
        <f t="shared" si="6"/>
        <v>55831.68000000001</v>
      </c>
      <c r="S23" s="23">
        <f t="shared" si="0"/>
        <v>0.017201019591571495</v>
      </c>
    </row>
    <row r="24" spans="1:19" ht="11.25">
      <c r="A24" s="2">
        <v>2421</v>
      </c>
      <c r="B24" s="2" t="s">
        <v>77</v>
      </c>
      <c r="C24" s="18">
        <v>2669</v>
      </c>
      <c r="D24" s="2" t="s">
        <v>78</v>
      </c>
      <c r="E24" s="18">
        <v>1</v>
      </c>
      <c r="F24" s="2" t="s">
        <v>79</v>
      </c>
      <c r="G24" s="19">
        <f t="shared" si="1"/>
        <v>2669</v>
      </c>
      <c r="H24" s="18">
        <v>20</v>
      </c>
      <c r="I24" s="20">
        <v>2</v>
      </c>
      <c r="J24" s="21">
        <f t="shared" si="2"/>
        <v>266.9</v>
      </c>
      <c r="K24" s="17">
        <v>408</v>
      </c>
      <c r="L24" s="36">
        <f t="shared" si="3"/>
        <v>54447.6</v>
      </c>
      <c r="M24" s="17">
        <v>32</v>
      </c>
      <c r="N24" s="36">
        <f t="shared" si="4"/>
        <v>4270.4</v>
      </c>
      <c r="O24" s="17">
        <v>0</v>
      </c>
      <c r="P24" s="37">
        <f t="shared" si="5"/>
        <v>0</v>
      </c>
      <c r="Q24" s="22"/>
      <c r="R24" s="37">
        <f t="shared" si="6"/>
        <v>58718</v>
      </c>
      <c r="S24" s="23">
        <f t="shared" si="0"/>
        <v>0.01809025750931899</v>
      </c>
    </row>
    <row r="25" spans="1:19" ht="11.25">
      <c r="A25" s="2">
        <v>2422</v>
      </c>
      <c r="B25" s="2" t="s">
        <v>80</v>
      </c>
      <c r="C25" s="18">
        <v>2669</v>
      </c>
      <c r="D25" s="2" t="s">
        <v>78</v>
      </c>
      <c r="E25" s="18">
        <v>0.2</v>
      </c>
      <c r="F25" s="2" t="s">
        <v>81</v>
      </c>
      <c r="G25" s="19">
        <f t="shared" si="1"/>
        <v>533.8000000000001</v>
      </c>
      <c r="H25" s="18">
        <v>40</v>
      </c>
      <c r="I25" s="20">
        <v>6</v>
      </c>
      <c r="J25" s="21">
        <f t="shared" si="2"/>
        <v>80.07000000000002</v>
      </c>
      <c r="K25" s="17">
        <v>1174</v>
      </c>
      <c r="L25" s="36">
        <f t="shared" si="3"/>
        <v>15667.030000000002</v>
      </c>
      <c r="M25" s="17">
        <v>680</v>
      </c>
      <c r="N25" s="36">
        <f t="shared" si="4"/>
        <v>9074.600000000002</v>
      </c>
      <c r="O25" s="17">
        <v>480</v>
      </c>
      <c r="P25" s="37">
        <f t="shared" si="5"/>
        <v>6405.600000000001</v>
      </c>
      <c r="Q25" s="22"/>
      <c r="R25" s="37">
        <f t="shared" si="6"/>
        <v>31147.230000000007</v>
      </c>
      <c r="S25" s="23">
        <f t="shared" si="0"/>
        <v>0.009596059324261486</v>
      </c>
    </row>
    <row r="26" spans="1:19" ht="11.25">
      <c r="A26" s="2">
        <v>2490</v>
      </c>
      <c r="B26" s="2" t="s">
        <v>82</v>
      </c>
      <c r="C26" s="18">
        <v>1779</v>
      </c>
      <c r="D26" s="2" t="s">
        <v>57</v>
      </c>
      <c r="E26" s="18">
        <v>1</v>
      </c>
      <c r="F26" s="2" t="s">
        <v>72</v>
      </c>
      <c r="G26" s="19">
        <f t="shared" si="1"/>
        <v>1779</v>
      </c>
      <c r="H26" s="18">
        <v>16</v>
      </c>
      <c r="I26" s="20">
        <v>2</v>
      </c>
      <c r="J26" s="21">
        <f t="shared" si="2"/>
        <v>222.375</v>
      </c>
      <c r="K26" s="17">
        <v>408</v>
      </c>
      <c r="L26" s="36">
        <f t="shared" si="3"/>
        <v>45364.5</v>
      </c>
      <c r="M26" s="17">
        <v>200</v>
      </c>
      <c r="N26" s="36">
        <f t="shared" si="4"/>
        <v>22237.5</v>
      </c>
      <c r="O26" s="17">
        <v>0</v>
      </c>
      <c r="P26" s="37">
        <f t="shared" si="5"/>
        <v>0</v>
      </c>
      <c r="Q26" s="22"/>
      <c r="R26" s="37">
        <f t="shared" si="6"/>
        <v>67602</v>
      </c>
      <c r="S26" s="23">
        <f t="shared" si="0"/>
        <v>0.020827303180370287</v>
      </c>
    </row>
    <row r="27" spans="1:19" ht="11.25">
      <c r="A27" s="2">
        <v>2511</v>
      </c>
      <c r="B27" s="2" t="s">
        <v>83</v>
      </c>
      <c r="C27" s="18">
        <v>124</v>
      </c>
      <c r="D27" s="2" t="s">
        <v>78</v>
      </c>
      <c r="E27" s="18">
        <v>0.5</v>
      </c>
      <c r="F27" s="2" t="s">
        <v>72</v>
      </c>
      <c r="G27" s="19">
        <f t="shared" si="1"/>
        <v>62</v>
      </c>
      <c r="H27" s="18">
        <v>24</v>
      </c>
      <c r="I27" s="20">
        <v>3</v>
      </c>
      <c r="J27" s="21">
        <f t="shared" si="2"/>
        <v>7.75</v>
      </c>
      <c r="K27" s="17">
        <v>587</v>
      </c>
      <c r="L27" s="36">
        <f t="shared" si="3"/>
        <v>1516.4166666666667</v>
      </c>
      <c r="M27" s="17">
        <v>256</v>
      </c>
      <c r="N27" s="36">
        <f t="shared" si="4"/>
        <v>661.3333333333334</v>
      </c>
      <c r="O27" s="17">
        <v>50</v>
      </c>
      <c r="P27" s="37">
        <f t="shared" si="5"/>
        <v>129.16666666666669</v>
      </c>
      <c r="Q27" s="22"/>
      <c r="R27" s="37">
        <f t="shared" si="6"/>
        <v>2306.9166666666665</v>
      </c>
      <c r="S27" s="23">
        <f t="shared" si="0"/>
        <v>0.0007107312332255833</v>
      </c>
    </row>
    <row r="28" spans="1:19" ht="11.25">
      <c r="A28" s="2">
        <v>2512</v>
      </c>
      <c r="B28" s="2" t="s">
        <v>84</v>
      </c>
      <c r="C28" s="18">
        <v>124</v>
      </c>
      <c r="D28" s="2" t="s">
        <v>78</v>
      </c>
      <c r="E28" s="18">
        <v>0.3</v>
      </c>
      <c r="F28" s="2" t="s">
        <v>72</v>
      </c>
      <c r="G28" s="19">
        <f t="shared" si="1"/>
        <v>37.199999999999996</v>
      </c>
      <c r="H28" s="18">
        <v>24</v>
      </c>
      <c r="I28" s="20">
        <v>3</v>
      </c>
      <c r="J28" s="21">
        <f t="shared" si="2"/>
        <v>4.6499999999999995</v>
      </c>
      <c r="K28" s="17">
        <v>587</v>
      </c>
      <c r="L28" s="36">
        <f t="shared" si="3"/>
        <v>909.8499999999999</v>
      </c>
      <c r="M28" s="17">
        <v>256</v>
      </c>
      <c r="N28" s="36">
        <f t="shared" si="4"/>
        <v>396.79999999999995</v>
      </c>
      <c r="O28" s="17">
        <v>100</v>
      </c>
      <c r="P28" s="37">
        <f t="shared" si="5"/>
        <v>154.99999999999997</v>
      </c>
      <c r="Q28" s="22"/>
      <c r="R28" s="37">
        <f t="shared" si="6"/>
        <v>1461.6499999999999</v>
      </c>
      <c r="S28" s="23">
        <f t="shared" si="0"/>
        <v>0.0004503154890918645</v>
      </c>
    </row>
    <row r="29" spans="1:19" ht="11.25">
      <c r="A29" s="2">
        <v>2590</v>
      </c>
      <c r="B29" s="2" t="s">
        <v>85</v>
      </c>
      <c r="C29" s="18">
        <v>124</v>
      </c>
      <c r="D29" s="2" t="s">
        <v>78</v>
      </c>
      <c r="E29" s="18">
        <v>0.25</v>
      </c>
      <c r="F29" s="2" t="s">
        <v>72</v>
      </c>
      <c r="G29" s="19">
        <f t="shared" si="1"/>
        <v>31</v>
      </c>
      <c r="H29" s="18">
        <v>24</v>
      </c>
      <c r="I29" s="20">
        <v>3</v>
      </c>
      <c r="J29" s="21">
        <f t="shared" si="2"/>
        <v>3.875</v>
      </c>
      <c r="K29" s="17">
        <v>587</v>
      </c>
      <c r="L29" s="36">
        <f t="shared" si="3"/>
        <v>758.2083333333334</v>
      </c>
      <c r="M29" s="17">
        <v>256</v>
      </c>
      <c r="N29" s="36">
        <f t="shared" si="4"/>
        <v>330.6666666666667</v>
      </c>
      <c r="O29" s="17">
        <v>100</v>
      </c>
      <c r="P29" s="37">
        <f t="shared" si="5"/>
        <v>129.16666666666669</v>
      </c>
      <c r="Q29" s="22"/>
      <c r="R29" s="37">
        <f t="shared" si="6"/>
        <v>1218.0416666666667</v>
      </c>
      <c r="S29" s="23">
        <f t="shared" si="0"/>
        <v>0.00037526290757655385</v>
      </c>
    </row>
    <row r="30" spans="1:19" ht="11.25">
      <c r="A30" s="2">
        <v>2641</v>
      </c>
      <c r="B30" s="2" t="s">
        <v>86</v>
      </c>
      <c r="C30" s="18">
        <v>45000</v>
      </c>
      <c r="D30" s="2" t="s">
        <v>78</v>
      </c>
      <c r="E30" s="18">
        <v>0.02</v>
      </c>
      <c r="F30" s="2" t="s">
        <v>72</v>
      </c>
      <c r="G30" s="19">
        <f t="shared" si="1"/>
        <v>900</v>
      </c>
      <c r="H30" s="18">
        <v>24</v>
      </c>
      <c r="I30" s="20">
        <v>2</v>
      </c>
      <c r="J30" s="21">
        <f t="shared" si="2"/>
        <v>75</v>
      </c>
      <c r="K30" s="17">
        <v>458</v>
      </c>
      <c r="L30" s="36">
        <f t="shared" si="3"/>
        <v>17175</v>
      </c>
      <c r="M30" s="17">
        <v>200</v>
      </c>
      <c r="N30" s="36">
        <f t="shared" si="4"/>
        <v>7500</v>
      </c>
      <c r="O30" s="17">
        <v>100</v>
      </c>
      <c r="P30" s="37">
        <f t="shared" si="5"/>
        <v>3750</v>
      </c>
      <c r="Q30" s="22"/>
      <c r="R30" s="37">
        <f t="shared" si="6"/>
        <v>28425</v>
      </c>
      <c r="S30" s="23">
        <f t="shared" si="0"/>
        <v>0.008757375416437759</v>
      </c>
    </row>
    <row r="31" spans="1:19" ht="11.25">
      <c r="A31" s="2">
        <v>2642</v>
      </c>
      <c r="B31" s="2" t="s">
        <v>87</v>
      </c>
      <c r="C31" s="18">
        <v>3240</v>
      </c>
      <c r="D31" s="2" t="s">
        <v>88</v>
      </c>
      <c r="E31" s="18">
        <v>0.5</v>
      </c>
      <c r="F31" s="2" t="s">
        <v>81</v>
      </c>
      <c r="G31" s="19">
        <f t="shared" si="1"/>
        <v>1620</v>
      </c>
      <c r="H31" s="18">
        <v>60</v>
      </c>
      <c r="I31" s="20">
        <v>2</v>
      </c>
      <c r="J31" s="21">
        <f t="shared" si="2"/>
        <v>54</v>
      </c>
      <c r="K31" s="17">
        <v>458</v>
      </c>
      <c r="L31" s="36">
        <f t="shared" si="3"/>
        <v>12366</v>
      </c>
      <c r="M31" s="17">
        <v>100</v>
      </c>
      <c r="N31" s="36">
        <f t="shared" si="4"/>
        <v>2700</v>
      </c>
      <c r="O31" s="17">
        <v>200</v>
      </c>
      <c r="P31" s="37">
        <f t="shared" si="5"/>
        <v>5400</v>
      </c>
      <c r="Q31" s="22"/>
      <c r="R31" s="37">
        <f t="shared" si="6"/>
        <v>20466</v>
      </c>
      <c r="S31" s="23">
        <f t="shared" si="0"/>
        <v>0.006305310299835187</v>
      </c>
    </row>
    <row r="32" spans="1:19" ht="11.25">
      <c r="A32" s="2">
        <v>2643</v>
      </c>
      <c r="B32" s="2" t="s">
        <v>89</v>
      </c>
      <c r="C32" s="18">
        <v>1944</v>
      </c>
      <c r="D32" s="2" t="s">
        <v>57</v>
      </c>
      <c r="E32" s="18">
        <v>1560</v>
      </c>
      <c r="F32" s="2" t="s">
        <v>90</v>
      </c>
      <c r="G32" s="19">
        <f t="shared" si="1"/>
        <v>3032640</v>
      </c>
      <c r="H32" s="18">
        <v>10000</v>
      </c>
      <c r="I32" s="20">
        <v>2</v>
      </c>
      <c r="J32" s="21">
        <f t="shared" si="2"/>
        <v>606.528</v>
      </c>
      <c r="K32" s="17">
        <v>458</v>
      </c>
      <c r="L32" s="36">
        <f t="shared" si="3"/>
        <v>138894.912</v>
      </c>
      <c r="M32" s="17">
        <v>100</v>
      </c>
      <c r="N32" s="36">
        <f t="shared" si="4"/>
        <v>30326.4</v>
      </c>
      <c r="O32" s="17">
        <v>800</v>
      </c>
      <c r="P32" s="37">
        <f t="shared" si="5"/>
        <v>242611.2</v>
      </c>
      <c r="Q32" s="22"/>
      <c r="R32" s="37">
        <f t="shared" si="6"/>
        <v>411832.512</v>
      </c>
      <c r="S32" s="23">
        <f t="shared" si="0"/>
        <v>0.12688027849704867</v>
      </c>
    </row>
    <row r="33" spans="1:19" ht="11.25">
      <c r="A33" s="2">
        <v>2660</v>
      </c>
      <c r="B33" s="2" t="s">
        <v>91</v>
      </c>
      <c r="C33" s="18">
        <v>1779</v>
      </c>
      <c r="D33" s="2" t="s">
        <v>57</v>
      </c>
      <c r="E33" s="18">
        <v>2.2</v>
      </c>
      <c r="F33" s="2" t="s">
        <v>72</v>
      </c>
      <c r="G33" s="19">
        <f t="shared" si="1"/>
        <v>3913.8</v>
      </c>
      <c r="H33" s="18">
        <v>8</v>
      </c>
      <c r="I33" s="20">
        <v>1</v>
      </c>
      <c r="J33" s="21">
        <f t="shared" si="2"/>
        <v>489.225</v>
      </c>
      <c r="K33" s="17">
        <v>229</v>
      </c>
      <c r="L33" s="36">
        <f t="shared" si="3"/>
        <v>112032.52500000001</v>
      </c>
      <c r="M33" s="17">
        <v>100</v>
      </c>
      <c r="N33" s="36">
        <f t="shared" si="4"/>
        <v>48922.5</v>
      </c>
      <c r="O33" s="17">
        <v>100</v>
      </c>
      <c r="P33" s="37">
        <f t="shared" si="5"/>
        <v>48922.5</v>
      </c>
      <c r="Q33" s="22"/>
      <c r="R33" s="37">
        <f t="shared" si="6"/>
        <v>209877.52500000002</v>
      </c>
      <c r="S33" s="23">
        <f t="shared" si="0"/>
        <v>0.06466055507116276</v>
      </c>
    </row>
    <row r="34" spans="1:19" ht="11.25">
      <c r="A34" s="2">
        <v>2670</v>
      </c>
      <c r="B34" s="2" t="s">
        <v>92</v>
      </c>
      <c r="C34" s="18">
        <v>1779</v>
      </c>
      <c r="D34" s="2" t="s">
        <v>57</v>
      </c>
      <c r="E34" s="18">
        <v>1.3</v>
      </c>
      <c r="F34" s="2" t="s">
        <v>72</v>
      </c>
      <c r="G34" s="19">
        <f t="shared" si="1"/>
        <v>2312.7000000000003</v>
      </c>
      <c r="H34" s="18">
        <v>32</v>
      </c>
      <c r="I34" s="20">
        <v>4</v>
      </c>
      <c r="J34" s="21">
        <f t="shared" si="2"/>
        <v>289.08750000000003</v>
      </c>
      <c r="K34" s="17">
        <v>766</v>
      </c>
      <c r="L34" s="36">
        <f t="shared" si="3"/>
        <v>55360.256250000006</v>
      </c>
      <c r="M34" s="17">
        <v>57</v>
      </c>
      <c r="N34" s="36">
        <f t="shared" si="4"/>
        <v>4119.496875000001</v>
      </c>
      <c r="O34" s="17">
        <v>200</v>
      </c>
      <c r="P34" s="37">
        <f t="shared" si="5"/>
        <v>14454.375000000002</v>
      </c>
      <c r="Q34" s="22"/>
      <c r="R34" s="37">
        <f t="shared" si="6"/>
        <v>73934.128125</v>
      </c>
      <c r="S34" s="23">
        <f t="shared" si="0"/>
        <v>0.02277815008188688</v>
      </c>
    </row>
    <row r="35" spans="1:19" ht="11.25">
      <c r="A35" s="2">
        <v>2690</v>
      </c>
      <c r="B35" s="2" t="s">
        <v>93</v>
      </c>
      <c r="C35" s="18">
        <v>1779</v>
      </c>
      <c r="D35" s="2" t="s">
        <v>57</v>
      </c>
      <c r="E35" s="18">
        <v>0</v>
      </c>
      <c r="F35" s="2" t="s">
        <v>72</v>
      </c>
      <c r="G35" s="19">
        <f t="shared" si="1"/>
        <v>0</v>
      </c>
      <c r="H35" s="18">
        <v>16</v>
      </c>
      <c r="I35" s="20">
        <v>2</v>
      </c>
      <c r="J35" s="21">
        <f t="shared" si="2"/>
        <v>0</v>
      </c>
      <c r="K35" s="17"/>
      <c r="L35" s="36">
        <f t="shared" si="3"/>
        <v>0</v>
      </c>
      <c r="M35" s="17"/>
      <c r="N35" s="36">
        <f t="shared" si="4"/>
        <v>0</v>
      </c>
      <c r="O35" s="17"/>
      <c r="P35" s="37">
        <f t="shared" si="5"/>
        <v>0</v>
      </c>
      <c r="Q35" s="22"/>
      <c r="R35" s="37">
        <f t="shared" si="6"/>
        <v>0</v>
      </c>
      <c r="S35" s="23">
        <f t="shared" si="0"/>
        <v>0</v>
      </c>
    </row>
    <row r="36" spans="1:19" ht="11.25">
      <c r="A36" s="2">
        <v>2712</v>
      </c>
      <c r="B36" s="2" t="s">
        <v>94</v>
      </c>
      <c r="C36" s="18">
        <v>1296</v>
      </c>
      <c r="D36" s="2" t="s">
        <v>57</v>
      </c>
      <c r="E36" s="18">
        <v>0.1</v>
      </c>
      <c r="F36" s="2" t="s">
        <v>95</v>
      </c>
      <c r="G36" s="19">
        <f t="shared" si="1"/>
        <v>129.6</v>
      </c>
      <c r="H36" s="18">
        <v>3</v>
      </c>
      <c r="I36" s="20">
        <v>3</v>
      </c>
      <c r="J36" s="21">
        <f t="shared" si="2"/>
        <v>129.6</v>
      </c>
      <c r="K36" s="17">
        <v>587</v>
      </c>
      <c r="L36" s="36">
        <f t="shared" si="3"/>
        <v>25358.399999999998</v>
      </c>
      <c r="M36" s="17">
        <v>125</v>
      </c>
      <c r="N36" s="36">
        <f t="shared" si="4"/>
        <v>5399.999999999999</v>
      </c>
      <c r="O36" s="17">
        <v>0</v>
      </c>
      <c r="P36" s="37">
        <f t="shared" si="5"/>
        <v>0</v>
      </c>
      <c r="Q36" s="22"/>
      <c r="R36" s="37">
        <f t="shared" si="6"/>
        <v>30758.399999999998</v>
      </c>
      <c r="S36" s="23">
        <f t="shared" si="0"/>
        <v>0.009476265822654676</v>
      </c>
    </row>
    <row r="37" spans="1:19" ht="11.25">
      <c r="A37" s="2">
        <v>2713</v>
      </c>
      <c r="B37" s="2" t="s">
        <v>96</v>
      </c>
      <c r="C37" s="18">
        <v>1296</v>
      </c>
      <c r="D37" s="2" t="s">
        <v>57</v>
      </c>
      <c r="E37" s="18">
        <v>1</v>
      </c>
      <c r="F37" s="2" t="s">
        <v>72</v>
      </c>
      <c r="G37" s="19">
        <f t="shared" si="1"/>
        <v>1296</v>
      </c>
      <c r="H37" s="18">
        <v>48</v>
      </c>
      <c r="I37" s="20">
        <v>4</v>
      </c>
      <c r="J37" s="21">
        <f t="shared" si="2"/>
        <v>108</v>
      </c>
      <c r="K37" s="17">
        <v>1174</v>
      </c>
      <c r="L37" s="36">
        <f t="shared" si="3"/>
        <v>31698</v>
      </c>
      <c r="M37" s="17">
        <v>53</v>
      </c>
      <c r="N37" s="36">
        <f t="shared" si="4"/>
        <v>1431</v>
      </c>
      <c r="O37" s="17">
        <v>0</v>
      </c>
      <c r="P37" s="37">
        <f t="shared" si="5"/>
        <v>0</v>
      </c>
      <c r="Q37" s="22"/>
      <c r="R37" s="37">
        <f t="shared" si="6"/>
        <v>33129</v>
      </c>
      <c r="S37" s="23">
        <f t="shared" si="0"/>
        <v>0.01020661706846672</v>
      </c>
    </row>
    <row r="38" spans="1:19" ht="11.25">
      <c r="A38" s="2">
        <v>2721</v>
      </c>
      <c r="B38" s="2" t="s">
        <v>97</v>
      </c>
      <c r="C38" s="18">
        <v>1296</v>
      </c>
      <c r="D38" s="2" t="s">
        <v>57</v>
      </c>
      <c r="E38" s="18">
        <v>0.1</v>
      </c>
      <c r="F38" s="2" t="s">
        <v>95</v>
      </c>
      <c r="G38" s="19">
        <f t="shared" si="1"/>
        <v>129.6</v>
      </c>
      <c r="H38" s="18">
        <v>12</v>
      </c>
      <c r="I38" s="20">
        <v>2</v>
      </c>
      <c r="J38" s="21">
        <f t="shared" si="2"/>
        <v>21.599999999999998</v>
      </c>
      <c r="K38" s="17">
        <v>408</v>
      </c>
      <c r="L38" s="36">
        <f t="shared" si="3"/>
        <v>4406.4</v>
      </c>
      <c r="M38" s="17">
        <v>333</v>
      </c>
      <c r="N38" s="36">
        <f t="shared" si="4"/>
        <v>3596.3999999999996</v>
      </c>
      <c r="O38" s="17">
        <v>2400</v>
      </c>
      <c r="P38" s="37">
        <f t="shared" si="5"/>
        <v>25919.999999999996</v>
      </c>
      <c r="Q38" s="22"/>
      <c r="R38" s="37">
        <f t="shared" si="6"/>
        <v>33922.799999999996</v>
      </c>
      <c r="S38" s="23">
        <f t="shared" si="0"/>
        <v>0.010451176597246606</v>
      </c>
    </row>
    <row r="39" spans="1:19" ht="11.25">
      <c r="A39" s="2">
        <v>2722</v>
      </c>
      <c r="B39" s="2" t="s">
        <v>98</v>
      </c>
      <c r="C39" s="18">
        <v>1296</v>
      </c>
      <c r="D39" s="2" t="s">
        <v>57</v>
      </c>
      <c r="E39" s="18">
        <v>0</v>
      </c>
      <c r="F39" s="2" t="s">
        <v>72</v>
      </c>
      <c r="G39" s="19">
        <f t="shared" si="1"/>
        <v>0</v>
      </c>
      <c r="H39" s="18">
        <v>16</v>
      </c>
      <c r="I39" s="20">
        <v>2</v>
      </c>
      <c r="J39" s="21">
        <f t="shared" si="2"/>
        <v>0</v>
      </c>
      <c r="K39" s="17"/>
      <c r="L39" s="36">
        <f t="shared" si="3"/>
        <v>0</v>
      </c>
      <c r="M39" s="17"/>
      <c r="N39" s="36">
        <f t="shared" si="4"/>
        <v>0</v>
      </c>
      <c r="O39" s="17"/>
      <c r="P39" s="37">
        <f t="shared" si="5"/>
        <v>0</v>
      </c>
      <c r="Q39" s="22"/>
      <c r="R39" s="37">
        <f t="shared" si="6"/>
        <v>0</v>
      </c>
      <c r="S39" s="23">
        <f t="shared" si="0"/>
        <v>0</v>
      </c>
    </row>
    <row r="40" spans="1:19" ht="11.25">
      <c r="A40" s="2">
        <v>2731</v>
      </c>
      <c r="B40" s="2" t="s">
        <v>99</v>
      </c>
      <c r="C40" s="18">
        <v>1296</v>
      </c>
      <c r="D40" s="2" t="s">
        <v>57</v>
      </c>
      <c r="E40" s="18">
        <v>1</v>
      </c>
      <c r="F40" s="2" t="s">
        <v>72</v>
      </c>
      <c r="G40" s="19">
        <f t="shared" si="1"/>
        <v>1296</v>
      </c>
      <c r="H40" s="18">
        <v>32</v>
      </c>
      <c r="I40" s="20">
        <v>4</v>
      </c>
      <c r="J40" s="21">
        <f t="shared" si="2"/>
        <v>162</v>
      </c>
      <c r="K40" s="17">
        <v>736</v>
      </c>
      <c r="L40" s="36">
        <f t="shared" si="3"/>
        <v>29808</v>
      </c>
      <c r="M40" s="17">
        <v>16</v>
      </c>
      <c r="N40" s="36">
        <f t="shared" si="4"/>
        <v>648</v>
      </c>
      <c r="O40" s="17">
        <v>80</v>
      </c>
      <c r="P40" s="37">
        <f t="shared" si="5"/>
        <v>3240</v>
      </c>
      <c r="Q40" s="22"/>
      <c r="R40" s="37">
        <f t="shared" si="6"/>
        <v>33696</v>
      </c>
      <c r="S40" s="23">
        <f t="shared" si="0"/>
        <v>0.01038130244616664</v>
      </c>
    </row>
    <row r="41" spans="1:19" ht="11.25">
      <c r="A41" s="2">
        <v>2751</v>
      </c>
      <c r="B41" s="2" t="s">
        <v>100</v>
      </c>
      <c r="C41" s="18">
        <v>1296</v>
      </c>
      <c r="D41" s="2" t="s">
        <v>57</v>
      </c>
      <c r="E41" s="18">
        <v>1</v>
      </c>
      <c r="F41" s="2" t="s">
        <v>72</v>
      </c>
      <c r="G41" s="19">
        <f t="shared" si="1"/>
        <v>1296</v>
      </c>
      <c r="H41" s="18">
        <v>16</v>
      </c>
      <c r="I41" s="20">
        <v>2</v>
      </c>
      <c r="J41" s="21">
        <f t="shared" si="2"/>
        <v>162</v>
      </c>
      <c r="K41" s="17">
        <v>368</v>
      </c>
      <c r="L41" s="36">
        <f t="shared" si="3"/>
        <v>29808</v>
      </c>
      <c r="M41" s="17">
        <v>16</v>
      </c>
      <c r="N41" s="36">
        <f t="shared" si="4"/>
        <v>1296</v>
      </c>
      <c r="O41" s="17">
        <v>40</v>
      </c>
      <c r="P41" s="37">
        <f t="shared" si="5"/>
        <v>3240</v>
      </c>
      <c r="Q41" s="22"/>
      <c r="R41" s="37">
        <f t="shared" si="6"/>
        <v>34344</v>
      </c>
      <c r="S41" s="23">
        <f t="shared" si="0"/>
        <v>0.01058094287782369</v>
      </c>
    </row>
    <row r="42" spans="1:19" ht="11.25">
      <c r="A42" s="2">
        <v>2761</v>
      </c>
      <c r="B42" s="2" t="s">
        <v>101</v>
      </c>
      <c r="C42" s="18">
        <v>1296</v>
      </c>
      <c r="D42" s="2" t="s">
        <v>57</v>
      </c>
      <c r="E42" s="18">
        <v>0.7</v>
      </c>
      <c r="F42" s="2" t="s">
        <v>72</v>
      </c>
      <c r="G42" s="19">
        <f t="shared" si="1"/>
        <v>907.1999999999999</v>
      </c>
      <c r="H42" s="18">
        <v>32</v>
      </c>
      <c r="I42" s="20">
        <v>4</v>
      </c>
      <c r="J42" s="21">
        <f t="shared" si="2"/>
        <v>113.39999999999999</v>
      </c>
      <c r="K42" s="17">
        <v>816</v>
      </c>
      <c r="L42" s="36">
        <f t="shared" si="3"/>
        <v>23133.6</v>
      </c>
      <c r="M42" s="17">
        <v>55</v>
      </c>
      <c r="N42" s="36">
        <f t="shared" si="4"/>
        <v>1559.2499999999998</v>
      </c>
      <c r="O42" s="17">
        <v>0</v>
      </c>
      <c r="P42" s="37">
        <f t="shared" si="5"/>
        <v>0</v>
      </c>
      <c r="Q42" s="22"/>
      <c r="R42" s="37">
        <f t="shared" si="6"/>
        <v>24692.85</v>
      </c>
      <c r="S42" s="23">
        <f t="shared" si="0"/>
        <v>0.00760754819883149</v>
      </c>
    </row>
    <row r="43" spans="1:19" ht="11.25">
      <c r="A43" s="2">
        <v>2790</v>
      </c>
      <c r="B43" s="2" t="s">
        <v>102</v>
      </c>
      <c r="C43" s="18">
        <v>1296</v>
      </c>
      <c r="D43" s="2" t="s">
        <v>57</v>
      </c>
      <c r="E43" s="18">
        <v>0</v>
      </c>
      <c r="F43" s="2" t="s">
        <v>72</v>
      </c>
      <c r="G43" s="19">
        <f t="shared" si="1"/>
        <v>0</v>
      </c>
      <c r="H43" s="18">
        <v>32</v>
      </c>
      <c r="I43" s="20">
        <v>4</v>
      </c>
      <c r="J43" s="21">
        <f t="shared" si="2"/>
        <v>0</v>
      </c>
      <c r="K43" s="17"/>
      <c r="L43" s="36">
        <f t="shared" si="3"/>
        <v>0</v>
      </c>
      <c r="M43" s="17"/>
      <c r="N43" s="36">
        <f t="shared" si="4"/>
        <v>0</v>
      </c>
      <c r="O43" s="17"/>
      <c r="P43" s="37">
        <f t="shared" si="5"/>
        <v>0</v>
      </c>
      <c r="Q43" s="22"/>
      <c r="R43" s="37">
        <f t="shared" si="6"/>
        <v>0</v>
      </c>
      <c r="S43" s="23">
        <f t="shared" si="0"/>
        <v>0</v>
      </c>
    </row>
    <row r="44" spans="1:19" ht="11.25">
      <c r="A44" s="2">
        <v>2910</v>
      </c>
      <c r="B44" s="2" t="s">
        <v>103</v>
      </c>
      <c r="C44" s="18">
        <v>1</v>
      </c>
      <c r="D44" s="2" t="s">
        <v>104</v>
      </c>
      <c r="E44" s="24">
        <v>5600</v>
      </c>
      <c r="F44" s="2" t="s">
        <v>72</v>
      </c>
      <c r="G44" s="19">
        <f t="shared" si="1"/>
        <v>5600</v>
      </c>
      <c r="H44" s="18">
        <v>8</v>
      </c>
      <c r="I44" s="20">
        <v>1</v>
      </c>
      <c r="J44" s="21">
        <f t="shared" si="2"/>
        <v>700</v>
      </c>
      <c r="K44" s="17">
        <v>248</v>
      </c>
      <c r="L44" s="36">
        <f t="shared" si="3"/>
        <v>173600</v>
      </c>
      <c r="M44" s="17">
        <v>0</v>
      </c>
      <c r="N44" s="36">
        <f t="shared" si="4"/>
        <v>0</v>
      </c>
      <c r="O44" s="17">
        <v>0</v>
      </c>
      <c r="P44" s="37">
        <f t="shared" si="5"/>
        <v>0</v>
      </c>
      <c r="Q44" s="22"/>
      <c r="R44" s="37">
        <f t="shared" si="6"/>
        <v>173600</v>
      </c>
      <c r="S44" s="23">
        <f t="shared" si="0"/>
        <v>0.05348391811059261</v>
      </c>
    </row>
    <row r="45" spans="3:19" s="25" customFormat="1" ht="11.25">
      <c r="C45" s="26"/>
      <c r="E45" s="26"/>
      <c r="G45" s="27"/>
      <c r="H45" s="26"/>
      <c r="I45" s="28"/>
      <c r="J45" s="27"/>
      <c r="K45" s="29"/>
      <c r="L45" s="27"/>
      <c r="M45" s="29"/>
      <c r="N45" s="27"/>
      <c r="O45" s="29"/>
      <c r="P45" s="30"/>
      <c r="Q45" s="30"/>
      <c r="R45" s="30"/>
      <c r="S45" s="31"/>
    </row>
    <row r="46" spans="8:19" ht="11.25">
      <c r="H46" s="2" t="s">
        <v>105</v>
      </c>
      <c r="J46" s="19">
        <f>SUM(J13:J44)</f>
        <v>7743.1555</v>
      </c>
      <c r="K46" s="19"/>
      <c r="L46" s="32">
        <f>SUM(L13:L44)</f>
        <v>1667462.3832499997</v>
      </c>
      <c r="M46" s="32"/>
      <c r="N46" s="32">
        <f>SUM(N13:N44)</f>
        <v>670793.3068750001</v>
      </c>
      <c r="O46" s="32"/>
      <c r="P46" s="33">
        <f>SUM(P13:P44)</f>
        <v>907579.8083333331</v>
      </c>
      <c r="Q46" s="34"/>
      <c r="R46" s="33">
        <f>SUM(R13:R44)</f>
        <v>3245835.4984583324</v>
      </c>
      <c r="S46" s="35">
        <f>SUM(S13:S44)</f>
        <v>1.0000000000000002</v>
      </c>
    </row>
  </sheetData>
  <sheetProtection selectLockedCells="1"/>
  <mergeCells count="10">
    <mergeCell ref="I11:J11"/>
    <mergeCell ref="M11:N11"/>
    <mergeCell ref="O11:P11"/>
    <mergeCell ref="A1:S1"/>
    <mergeCell ref="A2:S2"/>
    <mergeCell ref="A3:S3"/>
    <mergeCell ref="G4:J4"/>
    <mergeCell ref="M7:N7"/>
    <mergeCell ref="P9:P10"/>
    <mergeCell ref="G11:H11"/>
  </mergeCells>
  <conditionalFormatting sqref="J46:S46 J13:J45 L13:L45 N13:N45 P13:S45">
    <cfRule type="containsErrors" priority="1" dxfId="3">
      <formula>ISERROR(J13)</formula>
    </cfRule>
  </conditionalFormatting>
  <printOptions/>
  <pageMargins left="0.33" right="0.34" top="0.41" bottom="0.79" header="0.21" footer="0.32"/>
  <pageSetup fitToHeight="1" fitToWidth="1" horizontalDpi="300" verticalDpi="300" orientation="landscape" scale="77" r:id="rId2"/>
  <headerFooter alignWithMargins="0">
    <oddFooter>&amp;CInteractive Work Program and Budget that can be modified by changing inventory quantities, planned effort level. percent of desired, 
average daily production and daily costs for labor, equipment and materials&amp;R&amp;P/&amp;N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A1:T46"/>
  <sheetViews>
    <sheetView showGridLines="0" zoomScalePageLayoutView="0" workbookViewId="0" topLeftCell="A1">
      <selection activeCell="A2" sqref="A2:T2"/>
    </sheetView>
  </sheetViews>
  <sheetFormatPr defaultColWidth="9.140625" defaultRowHeight="15"/>
  <cols>
    <col min="1" max="1" width="6.00390625" style="2" customWidth="1"/>
    <col min="2" max="2" width="22.421875" style="2" customWidth="1"/>
    <col min="3" max="5" width="8.57421875" style="2" customWidth="1"/>
    <col min="6" max="6" width="7.57421875" style="2" customWidth="1"/>
    <col min="7" max="7" width="8.7109375" style="2" customWidth="1"/>
    <col min="8" max="8" width="9.8515625" style="2" customWidth="1"/>
    <col min="9" max="9" width="8.57421875" style="2" customWidth="1"/>
    <col min="10" max="10" width="5.7109375" style="2" customWidth="1"/>
    <col min="11" max="12" width="8.57421875" style="2" customWidth="1"/>
    <col min="13" max="13" width="11.00390625" style="2" customWidth="1"/>
    <col min="14" max="14" width="8.57421875" style="2" customWidth="1"/>
    <col min="15" max="15" width="9.28125" style="2" customWidth="1"/>
    <col min="16" max="16" width="8.57421875" style="2" customWidth="1"/>
    <col min="17" max="17" width="10.00390625" style="2" customWidth="1"/>
    <col min="18" max="18" width="1.421875" style="2" customWidth="1"/>
    <col min="19" max="19" width="10.140625" style="2" customWidth="1"/>
    <col min="20" max="20" width="7.00390625" style="2" customWidth="1"/>
    <col min="21" max="16384" width="9.140625" style="2" customWidth="1"/>
  </cols>
  <sheetData>
    <row r="1" spans="1:20" s="1" customFormat="1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1" customFormat="1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11" ht="12.75">
      <c r="B4" s="3"/>
      <c r="C4" s="3"/>
      <c r="D4" s="3"/>
      <c r="H4" s="65" t="s">
        <v>158</v>
      </c>
      <c r="I4" s="65"/>
      <c r="J4" s="65"/>
      <c r="K4" s="65"/>
    </row>
    <row r="5" spans="9:12" ht="11.25">
      <c r="I5" s="4"/>
      <c r="J5" s="4"/>
      <c r="K5" s="4"/>
      <c r="L5" s="4"/>
    </row>
    <row r="6" spans="3:20" s="5" customFormat="1" ht="11.25"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7" t="s">
        <v>9</v>
      </c>
      <c r="J6" s="7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/>
      <c r="S6" s="8" t="s">
        <v>18</v>
      </c>
      <c r="T6" s="8" t="s">
        <v>19</v>
      </c>
    </row>
    <row r="7" spans="14:15" ht="11.25">
      <c r="N7" s="66" t="s">
        <v>20</v>
      </c>
      <c r="O7" s="66"/>
    </row>
    <row r="8" spans="8:16" ht="11.25">
      <c r="H8" s="9" t="s">
        <v>21</v>
      </c>
      <c r="I8" s="9" t="s">
        <v>22</v>
      </c>
      <c r="L8" s="9" t="s">
        <v>23</v>
      </c>
      <c r="N8" s="9" t="s">
        <v>24</v>
      </c>
      <c r="P8" s="9" t="s">
        <v>25</v>
      </c>
    </row>
    <row r="9" spans="1:20" ht="11.25">
      <c r="A9" s="9"/>
      <c r="B9" s="10" t="s">
        <v>26</v>
      </c>
      <c r="C9" s="9" t="s">
        <v>27</v>
      </c>
      <c r="D9" s="9"/>
      <c r="E9" s="9" t="s">
        <v>28</v>
      </c>
      <c r="F9" s="9"/>
      <c r="G9" s="9" t="s">
        <v>129</v>
      </c>
      <c r="H9" s="9" t="s">
        <v>29</v>
      </c>
      <c r="I9" s="9" t="s">
        <v>30</v>
      </c>
      <c r="J9" s="9" t="s">
        <v>31</v>
      </c>
      <c r="K9" s="9" t="s">
        <v>32</v>
      </c>
      <c r="L9" s="9" t="s">
        <v>33</v>
      </c>
      <c r="M9" s="9"/>
      <c r="N9" s="9" t="s">
        <v>33</v>
      </c>
      <c r="P9" s="9" t="s">
        <v>33</v>
      </c>
      <c r="Q9" s="67" t="s">
        <v>34</v>
      </c>
      <c r="R9" s="9"/>
      <c r="S9" s="9" t="s">
        <v>35</v>
      </c>
      <c r="T9" s="9" t="s">
        <v>36</v>
      </c>
    </row>
    <row r="10" spans="1:20" ht="13.5" customHeight="1" thickBot="1">
      <c r="A10" s="11" t="s">
        <v>37</v>
      </c>
      <c r="B10" s="12" t="s">
        <v>38</v>
      </c>
      <c r="C10" s="11" t="s">
        <v>39</v>
      </c>
      <c r="D10" s="9"/>
      <c r="E10" s="12" t="s">
        <v>40</v>
      </c>
      <c r="F10" s="9"/>
      <c r="G10" s="9" t="s">
        <v>130</v>
      </c>
      <c r="H10" s="11" t="s">
        <v>41</v>
      </c>
      <c r="I10" s="11" t="s">
        <v>42</v>
      </c>
      <c r="J10" s="11" t="s">
        <v>43</v>
      </c>
      <c r="K10" s="11" t="s">
        <v>44</v>
      </c>
      <c r="L10" s="11" t="s">
        <v>45</v>
      </c>
      <c r="M10" s="13" t="s">
        <v>46</v>
      </c>
      <c r="N10" s="11" t="s">
        <v>45</v>
      </c>
      <c r="O10" s="13" t="s">
        <v>47</v>
      </c>
      <c r="P10" s="11" t="s">
        <v>45</v>
      </c>
      <c r="Q10" s="68"/>
      <c r="R10" s="14"/>
      <c r="S10" s="13" t="s">
        <v>48</v>
      </c>
      <c r="T10" s="11" t="s">
        <v>49</v>
      </c>
    </row>
    <row r="11" spans="1:19" ht="12" thickTop="1">
      <c r="A11" s="9"/>
      <c r="B11" s="9"/>
      <c r="C11" s="9" t="s">
        <v>41</v>
      </c>
      <c r="D11" s="9" t="s">
        <v>50</v>
      </c>
      <c r="E11" s="9" t="s">
        <v>41</v>
      </c>
      <c r="F11" s="10" t="s">
        <v>50</v>
      </c>
      <c r="G11" s="10"/>
      <c r="H11" s="61" t="s">
        <v>131</v>
      </c>
      <c r="I11" s="61"/>
      <c r="J11" s="62" t="s">
        <v>51</v>
      </c>
      <c r="K11" s="62"/>
      <c r="M11" s="15" t="s">
        <v>52</v>
      </c>
      <c r="N11" s="63" t="s">
        <v>53</v>
      </c>
      <c r="O11" s="63"/>
      <c r="P11" s="63" t="s">
        <v>54</v>
      </c>
      <c r="Q11" s="63"/>
      <c r="R11" s="9"/>
      <c r="S11" s="16" t="s">
        <v>55</v>
      </c>
    </row>
    <row r="12" spans="3:20" ht="11.25">
      <c r="C12" s="6"/>
      <c r="D12" s="6"/>
      <c r="E12" s="6"/>
      <c r="F12" s="6"/>
      <c r="G12" s="6"/>
      <c r="H12" s="6"/>
      <c r="I12" s="6"/>
      <c r="J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1.25">
      <c r="A13" s="2">
        <v>2311</v>
      </c>
      <c r="B13" s="2" t="s">
        <v>56</v>
      </c>
      <c r="C13" s="17">
        <v>1131</v>
      </c>
      <c r="D13" s="2" t="s">
        <v>57</v>
      </c>
      <c r="E13" s="18">
        <v>8</v>
      </c>
      <c r="F13" s="2" t="s">
        <v>58</v>
      </c>
      <c r="G13" s="43">
        <v>1</v>
      </c>
      <c r="H13" s="19">
        <f>+C13*E13*G13</f>
        <v>9048</v>
      </c>
      <c r="I13" s="18">
        <v>12</v>
      </c>
      <c r="J13" s="20">
        <v>1</v>
      </c>
      <c r="K13" s="21">
        <f>+(H13/I13)*J13</f>
        <v>754</v>
      </c>
      <c r="L13" s="17">
        <v>230</v>
      </c>
      <c r="M13" s="36">
        <f>(H13/I13)*L13</f>
        <v>173420</v>
      </c>
      <c r="N13" s="17">
        <v>224</v>
      </c>
      <c r="O13" s="36">
        <f>H13/I13*N13</f>
        <v>168896</v>
      </c>
      <c r="P13" s="17">
        <v>0</v>
      </c>
      <c r="Q13" s="37">
        <f>H13/I13*P13</f>
        <v>0</v>
      </c>
      <c r="R13" s="22"/>
      <c r="S13" s="37">
        <f>M13+O13+Q13</f>
        <v>342316</v>
      </c>
      <c r="T13" s="23">
        <f aca="true" t="shared" si="0" ref="T13:T44">+S13/$S$46</f>
        <v>0.10546313889369598</v>
      </c>
    </row>
    <row r="14" spans="1:20" ht="11.25">
      <c r="A14" s="2">
        <v>2313</v>
      </c>
      <c r="B14" s="2" t="s">
        <v>59</v>
      </c>
      <c r="C14" s="18">
        <v>1131</v>
      </c>
      <c r="D14" s="2" t="s">
        <v>57</v>
      </c>
      <c r="E14" s="18">
        <v>5</v>
      </c>
      <c r="F14" s="2" t="s">
        <v>60</v>
      </c>
      <c r="G14" s="43">
        <v>1</v>
      </c>
      <c r="H14" s="19">
        <f aca="true" t="shared" si="1" ref="H14:H44">+C14*E14*G14</f>
        <v>5655</v>
      </c>
      <c r="I14" s="18">
        <v>150</v>
      </c>
      <c r="J14" s="20">
        <v>6</v>
      </c>
      <c r="K14" s="21">
        <f aca="true" t="shared" si="2" ref="K14:K44">+(H14/I14)*J14</f>
        <v>226.20000000000002</v>
      </c>
      <c r="L14" s="17">
        <v>1274</v>
      </c>
      <c r="M14" s="36">
        <f aca="true" t="shared" si="3" ref="M14:M44">H14/I14*L14</f>
        <v>48029.8</v>
      </c>
      <c r="N14" s="17">
        <v>1032</v>
      </c>
      <c r="O14" s="36">
        <f aca="true" t="shared" si="4" ref="O14:O44">H14/I14*N14</f>
        <v>38906.4</v>
      </c>
      <c r="P14" s="17">
        <v>1800</v>
      </c>
      <c r="Q14" s="37">
        <f aca="true" t="shared" si="5" ref="Q14:Q44">H14/I14*P14</f>
        <v>67860</v>
      </c>
      <c r="R14" s="22"/>
      <c r="S14" s="37">
        <f aca="true" t="shared" si="6" ref="S14:S44">M14+O14+Q14</f>
        <v>154796.2</v>
      </c>
      <c r="T14" s="23">
        <f t="shared" si="0"/>
        <v>0.047690710164924634</v>
      </c>
    </row>
    <row r="15" spans="1:20" ht="11.25">
      <c r="A15" s="2">
        <v>2321</v>
      </c>
      <c r="B15" s="2" t="s">
        <v>61</v>
      </c>
      <c r="C15" s="18">
        <v>648</v>
      </c>
      <c r="D15" s="2" t="s">
        <v>57</v>
      </c>
      <c r="E15" s="18">
        <v>1</v>
      </c>
      <c r="F15" s="2" t="s">
        <v>62</v>
      </c>
      <c r="G15" s="43">
        <v>1</v>
      </c>
      <c r="H15" s="19">
        <f t="shared" si="1"/>
        <v>648</v>
      </c>
      <c r="I15" s="18">
        <v>2</v>
      </c>
      <c r="J15" s="20">
        <v>2</v>
      </c>
      <c r="K15" s="21">
        <f t="shared" si="2"/>
        <v>648</v>
      </c>
      <c r="L15" s="17">
        <v>458</v>
      </c>
      <c r="M15" s="36">
        <f t="shared" si="3"/>
        <v>148392</v>
      </c>
      <c r="N15" s="17">
        <v>64</v>
      </c>
      <c r="O15" s="36">
        <f t="shared" si="4"/>
        <v>20736</v>
      </c>
      <c r="P15" s="17">
        <v>80</v>
      </c>
      <c r="Q15" s="37">
        <f t="shared" si="5"/>
        <v>25920</v>
      </c>
      <c r="R15" s="22"/>
      <c r="S15" s="37">
        <f t="shared" si="6"/>
        <v>195048</v>
      </c>
      <c r="T15" s="23">
        <f t="shared" si="0"/>
        <v>0.06009176992877228</v>
      </c>
    </row>
    <row r="16" spans="1:20" ht="11.25">
      <c r="A16" s="2">
        <v>2322</v>
      </c>
      <c r="B16" s="2" t="s">
        <v>63</v>
      </c>
      <c r="C16" s="18">
        <v>648</v>
      </c>
      <c r="D16" s="2" t="s">
        <v>57</v>
      </c>
      <c r="E16" s="18">
        <v>5</v>
      </c>
      <c r="F16" s="2" t="s">
        <v>64</v>
      </c>
      <c r="G16" s="43">
        <v>1</v>
      </c>
      <c r="H16" s="19">
        <f t="shared" si="1"/>
        <v>3240</v>
      </c>
      <c r="I16" s="18">
        <v>24</v>
      </c>
      <c r="J16" s="20">
        <v>3</v>
      </c>
      <c r="K16" s="21">
        <f t="shared" si="2"/>
        <v>405</v>
      </c>
      <c r="L16" s="17">
        <v>687</v>
      </c>
      <c r="M16" s="36">
        <f t="shared" si="3"/>
        <v>92745</v>
      </c>
      <c r="N16" s="17">
        <v>144</v>
      </c>
      <c r="O16" s="36">
        <f t="shared" si="4"/>
        <v>19440</v>
      </c>
      <c r="P16" s="17">
        <v>218</v>
      </c>
      <c r="Q16" s="37">
        <f t="shared" si="5"/>
        <v>29430</v>
      </c>
      <c r="R16" s="22"/>
      <c r="S16" s="37">
        <f t="shared" si="6"/>
        <v>141615</v>
      </c>
      <c r="T16" s="23">
        <f t="shared" si="0"/>
        <v>0.04362975266838463</v>
      </c>
    </row>
    <row r="17" spans="1:20" ht="11.25">
      <c r="A17" s="2">
        <v>2323</v>
      </c>
      <c r="B17" s="2" t="s">
        <v>65</v>
      </c>
      <c r="C17" s="18">
        <v>648</v>
      </c>
      <c r="D17" s="2" t="s">
        <v>57</v>
      </c>
      <c r="E17" s="18">
        <v>1</v>
      </c>
      <c r="F17" s="2" t="s">
        <v>62</v>
      </c>
      <c r="G17" s="43">
        <v>1</v>
      </c>
      <c r="H17" s="19">
        <f t="shared" si="1"/>
        <v>648</v>
      </c>
      <c r="I17" s="18">
        <v>75</v>
      </c>
      <c r="J17" s="20">
        <v>10</v>
      </c>
      <c r="K17" s="21">
        <f t="shared" si="2"/>
        <v>86.4</v>
      </c>
      <c r="L17" s="17">
        <v>1682</v>
      </c>
      <c r="M17" s="36">
        <f t="shared" si="3"/>
        <v>14532.480000000001</v>
      </c>
      <c r="N17" s="17">
        <v>1624</v>
      </c>
      <c r="O17" s="36">
        <f t="shared" si="4"/>
        <v>14031.36</v>
      </c>
      <c r="P17" s="17">
        <v>5370</v>
      </c>
      <c r="Q17" s="37">
        <f t="shared" si="5"/>
        <v>46396.8</v>
      </c>
      <c r="R17" s="22"/>
      <c r="S17" s="37">
        <f t="shared" si="6"/>
        <v>74960.64000000001</v>
      </c>
      <c r="T17" s="23">
        <f t="shared" si="0"/>
        <v>0.023094405134087635</v>
      </c>
    </row>
    <row r="18" spans="1:20" ht="11.25">
      <c r="A18" s="2">
        <v>2324</v>
      </c>
      <c r="B18" s="2" t="s">
        <v>66</v>
      </c>
      <c r="C18" s="18">
        <v>648</v>
      </c>
      <c r="D18" s="2" t="s">
        <v>57</v>
      </c>
      <c r="E18" s="18">
        <v>0.2</v>
      </c>
      <c r="F18" s="2" t="s">
        <v>67</v>
      </c>
      <c r="G18" s="43">
        <v>1</v>
      </c>
      <c r="H18" s="19">
        <f t="shared" si="1"/>
        <v>129.6</v>
      </c>
      <c r="I18" s="18">
        <v>3</v>
      </c>
      <c r="J18" s="20">
        <v>21</v>
      </c>
      <c r="K18" s="21">
        <f t="shared" si="2"/>
        <v>907.1999999999999</v>
      </c>
      <c r="L18" s="17">
        <v>3993</v>
      </c>
      <c r="M18" s="36">
        <f t="shared" si="3"/>
        <v>172497.59999999998</v>
      </c>
      <c r="N18" s="17">
        <v>3040</v>
      </c>
      <c r="O18" s="36">
        <f t="shared" si="4"/>
        <v>131328</v>
      </c>
      <c r="P18" s="17">
        <v>8700</v>
      </c>
      <c r="Q18" s="37">
        <f t="shared" si="5"/>
        <v>375839.99999999994</v>
      </c>
      <c r="R18" s="22"/>
      <c r="S18" s="37">
        <f t="shared" si="6"/>
        <v>679665.5999999999</v>
      </c>
      <c r="T18" s="23">
        <f t="shared" si="0"/>
        <v>0.20939619408402527</v>
      </c>
    </row>
    <row r="19" spans="1:20" ht="11.25">
      <c r="A19" s="2">
        <v>2331</v>
      </c>
      <c r="B19" s="2" t="s">
        <v>68</v>
      </c>
      <c r="C19" s="18">
        <v>1296</v>
      </c>
      <c r="D19" s="2" t="s">
        <v>57</v>
      </c>
      <c r="E19" s="18">
        <v>0.4</v>
      </c>
      <c r="F19" s="2" t="s">
        <v>69</v>
      </c>
      <c r="G19" s="43">
        <v>1</v>
      </c>
      <c r="H19" s="19">
        <f t="shared" si="1"/>
        <v>518.4</v>
      </c>
      <c r="I19" s="18">
        <v>6</v>
      </c>
      <c r="J19" s="20">
        <v>4</v>
      </c>
      <c r="K19" s="21">
        <f t="shared" si="2"/>
        <v>345.59999999999997</v>
      </c>
      <c r="L19" s="17">
        <v>826</v>
      </c>
      <c r="M19" s="36">
        <f t="shared" si="3"/>
        <v>71366.4</v>
      </c>
      <c r="N19" s="17">
        <v>536</v>
      </c>
      <c r="O19" s="36">
        <f t="shared" si="4"/>
        <v>46310.399999999994</v>
      </c>
      <c r="P19" s="17">
        <v>0</v>
      </c>
      <c r="Q19" s="37">
        <f t="shared" si="5"/>
        <v>0</v>
      </c>
      <c r="R19" s="22"/>
      <c r="S19" s="37">
        <f t="shared" si="6"/>
        <v>117676.79999999999</v>
      </c>
      <c r="T19" s="23">
        <f t="shared" si="0"/>
        <v>0.036254702388920416</v>
      </c>
    </row>
    <row r="20" spans="1:20" ht="11.25">
      <c r="A20" s="2">
        <v>2332</v>
      </c>
      <c r="B20" s="2" t="s">
        <v>70</v>
      </c>
      <c r="C20" s="18">
        <v>1296</v>
      </c>
      <c r="D20" s="2" t="s">
        <v>57</v>
      </c>
      <c r="E20" s="18">
        <v>0.5</v>
      </c>
      <c r="F20" s="2" t="s">
        <v>60</v>
      </c>
      <c r="G20" s="43">
        <v>1</v>
      </c>
      <c r="H20" s="19">
        <f t="shared" si="1"/>
        <v>648</v>
      </c>
      <c r="I20" s="18">
        <v>8</v>
      </c>
      <c r="J20" s="20">
        <v>4</v>
      </c>
      <c r="K20" s="21">
        <f t="shared" si="2"/>
        <v>324</v>
      </c>
      <c r="L20" s="17">
        <v>816</v>
      </c>
      <c r="M20" s="36">
        <f t="shared" si="3"/>
        <v>66096</v>
      </c>
      <c r="N20" s="17">
        <v>480</v>
      </c>
      <c r="O20" s="36">
        <f t="shared" si="4"/>
        <v>38880</v>
      </c>
      <c r="P20" s="17">
        <v>96</v>
      </c>
      <c r="Q20" s="37">
        <f t="shared" si="5"/>
        <v>7776</v>
      </c>
      <c r="R20" s="22"/>
      <c r="S20" s="37">
        <f t="shared" si="6"/>
        <v>112752</v>
      </c>
      <c r="T20" s="23">
        <f t="shared" si="0"/>
        <v>0.03473743510832683</v>
      </c>
    </row>
    <row r="21" spans="1:20" ht="11.25">
      <c r="A21" s="2">
        <v>2390</v>
      </c>
      <c r="B21" s="2" t="s">
        <v>71</v>
      </c>
      <c r="C21" s="18">
        <v>1779</v>
      </c>
      <c r="D21" s="2" t="s">
        <v>57</v>
      </c>
      <c r="E21" s="18">
        <v>1</v>
      </c>
      <c r="F21" s="2" t="s">
        <v>72</v>
      </c>
      <c r="G21" s="43">
        <v>1</v>
      </c>
      <c r="H21" s="19">
        <f t="shared" si="1"/>
        <v>1779</v>
      </c>
      <c r="I21" s="18">
        <v>16</v>
      </c>
      <c r="J21" s="20">
        <v>2</v>
      </c>
      <c r="K21" s="21">
        <f t="shared" si="2"/>
        <v>222.375</v>
      </c>
      <c r="L21" s="17">
        <v>358</v>
      </c>
      <c r="M21" s="36">
        <f t="shared" si="3"/>
        <v>39805.125</v>
      </c>
      <c r="N21" s="17">
        <v>32</v>
      </c>
      <c r="O21" s="36">
        <f t="shared" si="4"/>
        <v>3558</v>
      </c>
      <c r="P21" s="17">
        <v>0</v>
      </c>
      <c r="Q21" s="37">
        <f t="shared" si="5"/>
        <v>0</v>
      </c>
      <c r="R21" s="22"/>
      <c r="S21" s="37">
        <f t="shared" si="6"/>
        <v>43363.125</v>
      </c>
      <c r="T21" s="23">
        <f t="shared" si="0"/>
        <v>0.01335961881635594</v>
      </c>
    </row>
    <row r="22" spans="1:20" ht="11.25">
      <c r="A22" s="2">
        <v>2411</v>
      </c>
      <c r="B22" s="2" t="s">
        <v>73</v>
      </c>
      <c r="C22" s="18">
        <v>1296</v>
      </c>
      <c r="D22" s="2" t="s">
        <v>57</v>
      </c>
      <c r="E22" s="18">
        <v>0.1</v>
      </c>
      <c r="F22" s="2" t="s">
        <v>74</v>
      </c>
      <c r="G22" s="43">
        <v>1</v>
      </c>
      <c r="H22" s="19">
        <f t="shared" si="1"/>
        <v>129.6</v>
      </c>
      <c r="I22" s="18">
        <v>3</v>
      </c>
      <c r="J22" s="20">
        <v>4</v>
      </c>
      <c r="K22" s="21">
        <f t="shared" si="2"/>
        <v>172.79999999999998</v>
      </c>
      <c r="L22" s="17">
        <v>816</v>
      </c>
      <c r="M22" s="36">
        <f t="shared" si="3"/>
        <v>35251.2</v>
      </c>
      <c r="N22" s="17">
        <v>496</v>
      </c>
      <c r="O22" s="36">
        <f t="shared" si="4"/>
        <v>21427.199999999997</v>
      </c>
      <c r="P22" s="17">
        <v>0</v>
      </c>
      <c r="Q22" s="37">
        <f t="shared" si="5"/>
        <v>0</v>
      </c>
      <c r="R22" s="22"/>
      <c r="S22" s="37">
        <f t="shared" si="6"/>
        <v>56678.399999999994</v>
      </c>
      <c r="T22" s="23">
        <f t="shared" si="0"/>
        <v>0.017461883088936706</v>
      </c>
    </row>
    <row r="23" spans="1:20" ht="11.25">
      <c r="A23" s="2">
        <v>2412</v>
      </c>
      <c r="B23" s="2" t="s">
        <v>75</v>
      </c>
      <c r="C23" s="18">
        <v>1296</v>
      </c>
      <c r="D23" s="2" t="s">
        <v>57</v>
      </c>
      <c r="E23" s="18">
        <v>10</v>
      </c>
      <c r="F23" s="2" t="s">
        <v>76</v>
      </c>
      <c r="G23" s="43">
        <v>1</v>
      </c>
      <c r="H23" s="19">
        <f t="shared" si="1"/>
        <v>12960</v>
      </c>
      <c r="I23" s="18">
        <v>500</v>
      </c>
      <c r="J23" s="20">
        <v>6</v>
      </c>
      <c r="K23" s="21">
        <f t="shared" si="2"/>
        <v>155.52</v>
      </c>
      <c r="L23" s="17">
        <v>1274</v>
      </c>
      <c r="M23" s="36">
        <f t="shared" si="3"/>
        <v>33022.08</v>
      </c>
      <c r="N23" s="17">
        <v>880</v>
      </c>
      <c r="O23" s="36">
        <f t="shared" si="4"/>
        <v>22809.600000000002</v>
      </c>
      <c r="P23" s="17">
        <v>0</v>
      </c>
      <c r="Q23" s="37">
        <f t="shared" si="5"/>
        <v>0</v>
      </c>
      <c r="R23" s="22"/>
      <c r="S23" s="37">
        <f t="shared" si="6"/>
        <v>55831.68000000001</v>
      </c>
      <c r="T23" s="23">
        <f t="shared" si="0"/>
        <v>0.017201019591571495</v>
      </c>
    </row>
    <row r="24" spans="1:20" ht="11.25">
      <c r="A24" s="2">
        <v>2421</v>
      </c>
      <c r="B24" s="2" t="s">
        <v>77</v>
      </c>
      <c r="C24" s="18">
        <v>2669</v>
      </c>
      <c r="D24" s="2" t="s">
        <v>78</v>
      </c>
      <c r="E24" s="18">
        <v>1</v>
      </c>
      <c r="F24" s="2" t="s">
        <v>79</v>
      </c>
      <c r="G24" s="43">
        <v>1</v>
      </c>
      <c r="H24" s="19">
        <f t="shared" si="1"/>
        <v>2669</v>
      </c>
      <c r="I24" s="18">
        <v>20</v>
      </c>
      <c r="J24" s="20">
        <v>2</v>
      </c>
      <c r="K24" s="21">
        <f t="shared" si="2"/>
        <v>266.9</v>
      </c>
      <c r="L24" s="17">
        <v>408</v>
      </c>
      <c r="M24" s="36">
        <f t="shared" si="3"/>
        <v>54447.6</v>
      </c>
      <c r="N24" s="17">
        <v>32</v>
      </c>
      <c r="O24" s="36">
        <f t="shared" si="4"/>
        <v>4270.4</v>
      </c>
      <c r="P24" s="17">
        <v>0</v>
      </c>
      <c r="Q24" s="37">
        <f t="shared" si="5"/>
        <v>0</v>
      </c>
      <c r="R24" s="22"/>
      <c r="S24" s="37">
        <f t="shared" si="6"/>
        <v>58718</v>
      </c>
      <c r="T24" s="23">
        <f t="shared" si="0"/>
        <v>0.01809025750931899</v>
      </c>
    </row>
    <row r="25" spans="1:20" ht="11.25">
      <c r="A25" s="2">
        <v>2422</v>
      </c>
      <c r="B25" s="2" t="s">
        <v>80</v>
      </c>
      <c r="C25" s="18">
        <v>2669</v>
      </c>
      <c r="D25" s="2" t="s">
        <v>78</v>
      </c>
      <c r="E25" s="18">
        <v>0.2</v>
      </c>
      <c r="F25" s="2" t="s">
        <v>81</v>
      </c>
      <c r="G25" s="43">
        <v>1</v>
      </c>
      <c r="H25" s="19">
        <f t="shared" si="1"/>
        <v>533.8000000000001</v>
      </c>
      <c r="I25" s="18">
        <v>40</v>
      </c>
      <c r="J25" s="20">
        <v>6</v>
      </c>
      <c r="K25" s="21">
        <f t="shared" si="2"/>
        <v>80.07000000000002</v>
      </c>
      <c r="L25" s="17">
        <v>1174</v>
      </c>
      <c r="M25" s="36">
        <f t="shared" si="3"/>
        <v>15667.030000000002</v>
      </c>
      <c r="N25" s="17">
        <v>680</v>
      </c>
      <c r="O25" s="36">
        <f t="shared" si="4"/>
        <v>9074.600000000002</v>
      </c>
      <c r="P25" s="17">
        <v>480</v>
      </c>
      <c r="Q25" s="37">
        <f t="shared" si="5"/>
        <v>6405.600000000001</v>
      </c>
      <c r="R25" s="22"/>
      <c r="S25" s="37">
        <f t="shared" si="6"/>
        <v>31147.230000000007</v>
      </c>
      <c r="T25" s="23">
        <f t="shared" si="0"/>
        <v>0.009596059324261486</v>
      </c>
    </row>
    <row r="26" spans="1:20" ht="11.25">
      <c r="A26" s="2">
        <v>2490</v>
      </c>
      <c r="B26" s="2" t="s">
        <v>82</v>
      </c>
      <c r="C26" s="18">
        <v>1779</v>
      </c>
      <c r="D26" s="2" t="s">
        <v>57</v>
      </c>
      <c r="E26" s="18">
        <v>1</v>
      </c>
      <c r="F26" s="2" t="s">
        <v>72</v>
      </c>
      <c r="G26" s="43">
        <v>1</v>
      </c>
      <c r="H26" s="19">
        <f t="shared" si="1"/>
        <v>1779</v>
      </c>
      <c r="I26" s="18">
        <v>16</v>
      </c>
      <c r="J26" s="20">
        <v>2</v>
      </c>
      <c r="K26" s="21">
        <f t="shared" si="2"/>
        <v>222.375</v>
      </c>
      <c r="L26" s="17">
        <v>408</v>
      </c>
      <c r="M26" s="36">
        <f t="shared" si="3"/>
        <v>45364.5</v>
      </c>
      <c r="N26" s="17">
        <v>200</v>
      </c>
      <c r="O26" s="36">
        <f t="shared" si="4"/>
        <v>22237.5</v>
      </c>
      <c r="P26" s="17">
        <v>0</v>
      </c>
      <c r="Q26" s="37">
        <f t="shared" si="5"/>
        <v>0</v>
      </c>
      <c r="R26" s="22"/>
      <c r="S26" s="37">
        <f t="shared" si="6"/>
        <v>67602</v>
      </c>
      <c r="T26" s="23">
        <f t="shared" si="0"/>
        <v>0.020827303180370287</v>
      </c>
    </row>
    <row r="27" spans="1:20" ht="11.25">
      <c r="A27" s="2">
        <v>2511</v>
      </c>
      <c r="B27" s="2" t="s">
        <v>83</v>
      </c>
      <c r="C27" s="18">
        <v>124</v>
      </c>
      <c r="D27" s="2" t="s">
        <v>78</v>
      </c>
      <c r="E27" s="18">
        <v>0.5</v>
      </c>
      <c r="F27" s="2" t="s">
        <v>72</v>
      </c>
      <c r="G27" s="43">
        <v>1</v>
      </c>
      <c r="H27" s="19">
        <f t="shared" si="1"/>
        <v>62</v>
      </c>
      <c r="I27" s="18">
        <v>24</v>
      </c>
      <c r="J27" s="20">
        <v>3</v>
      </c>
      <c r="K27" s="21">
        <f t="shared" si="2"/>
        <v>7.75</v>
      </c>
      <c r="L27" s="17">
        <v>587</v>
      </c>
      <c r="M27" s="36">
        <f t="shared" si="3"/>
        <v>1516.4166666666667</v>
      </c>
      <c r="N27" s="17">
        <v>256</v>
      </c>
      <c r="O27" s="36">
        <f t="shared" si="4"/>
        <v>661.3333333333334</v>
      </c>
      <c r="P27" s="17">
        <v>50</v>
      </c>
      <c r="Q27" s="37">
        <f t="shared" si="5"/>
        <v>129.16666666666669</v>
      </c>
      <c r="R27" s="22"/>
      <c r="S27" s="37">
        <f t="shared" si="6"/>
        <v>2306.9166666666665</v>
      </c>
      <c r="T27" s="23">
        <f t="shared" si="0"/>
        <v>0.0007107312332255833</v>
      </c>
    </row>
    <row r="28" spans="1:20" ht="11.25">
      <c r="A28" s="2">
        <v>2512</v>
      </c>
      <c r="B28" s="2" t="s">
        <v>84</v>
      </c>
      <c r="C28" s="18">
        <v>124</v>
      </c>
      <c r="D28" s="2" t="s">
        <v>78</v>
      </c>
      <c r="E28" s="18">
        <v>0.3</v>
      </c>
      <c r="F28" s="2" t="s">
        <v>72</v>
      </c>
      <c r="G28" s="43">
        <v>1</v>
      </c>
      <c r="H28" s="19">
        <f t="shared" si="1"/>
        <v>37.199999999999996</v>
      </c>
      <c r="I28" s="18">
        <v>24</v>
      </c>
      <c r="J28" s="20">
        <v>3</v>
      </c>
      <c r="K28" s="21">
        <f t="shared" si="2"/>
        <v>4.6499999999999995</v>
      </c>
      <c r="L28" s="17">
        <v>587</v>
      </c>
      <c r="M28" s="36">
        <f t="shared" si="3"/>
        <v>909.8499999999999</v>
      </c>
      <c r="N28" s="17">
        <v>256</v>
      </c>
      <c r="O28" s="36">
        <f t="shared" si="4"/>
        <v>396.79999999999995</v>
      </c>
      <c r="P28" s="17">
        <v>100</v>
      </c>
      <c r="Q28" s="37">
        <f t="shared" si="5"/>
        <v>154.99999999999997</v>
      </c>
      <c r="R28" s="22"/>
      <c r="S28" s="37">
        <f t="shared" si="6"/>
        <v>1461.6499999999999</v>
      </c>
      <c r="T28" s="23">
        <f t="shared" si="0"/>
        <v>0.0004503154890918645</v>
      </c>
    </row>
    <row r="29" spans="1:20" ht="11.25">
      <c r="A29" s="2">
        <v>2590</v>
      </c>
      <c r="B29" s="2" t="s">
        <v>85</v>
      </c>
      <c r="C29" s="18">
        <v>124</v>
      </c>
      <c r="D29" s="2" t="s">
        <v>78</v>
      </c>
      <c r="E29" s="18">
        <v>0.25</v>
      </c>
      <c r="F29" s="2" t="s">
        <v>72</v>
      </c>
      <c r="G29" s="43">
        <v>1</v>
      </c>
      <c r="H29" s="19">
        <f t="shared" si="1"/>
        <v>31</v>
      </c>
      <c r="I29" s="18">
        <v>24</v>
      </c>
      <c r="J29" s="20">
        <v>3</v>
      </c>
      <c r="K29" s="21">
        <f t="shared" si="2"/>
        <v>3.875</v>
      </c>
      <c r="L29" s="17">
        <v>587</v>
      </c>
      <c r="M29" s="36">
        <f t="shared" si="3"/>
        <v>758.2083333333334</v>
      </c>
      <c r="N29" s="17">
        <v>256</v>
      </c>
      <c r="O29" s="36">
        <f t="shared" si="4"/>
        <v>330.6666666666667</v>
      </c>
      <c r="P29" s="17">
        <v>100</v>
      </c>
      <c r="Q29" s="37">
        <f t="shared" si="5"/>
        <v>129.16666666666669</v>
      </c>
      <c r="R29" s="22"/>
      <c r="S29" s="37">
        <f t="shared" si="6"/>
        <v>1218.0416666666667</v>
      </c>
      <c r="T29" s="23">
        <f t="shared" si="0"/>
        <v>0.00037526290757655385</v>
      </c>
    </row>
    <row r="30" spans="1:20" ht="11.25">
      <c r="A30" s="2">
        <v>2641</v>
      </c>
      <c r="B30" s="2" t="s">
        <v>86</v>
      </c>
      <c r="C30" s="18">
        <v>45000</v>
      </c>
      <c r="D30" s="2" t="s">
        <v>78</v>
      </c>
      <c r="E30" s="18">
        <v>0.02</v>
      </c>
      <c r="F30" s="2" t="s">
        <v>72</v>
      </c>
      <c r="G30" s="43">
        <v>1</v>
      </c>
      <c r="H30" s="19">
        <f t="shared" si="1"/>
        <v>900</v>
      </c>
      <c r="I30" s="18">
        <v>24</v>
      </c>
      <c r="J30" s="20">
        <v>2</v>
      </c>
      <c r="K30" s="21">
        <f t="shared" si="2"/>
        <v>75</v>
      </c>
      <c r="L30" s="17">
        <v>458</v>
      </c>
      <c r="M30" s="36">
        <f t="shared" si="3"/>
        <v>17175</v>
      </c>
      <c r="N30" s="17">
        <v>200</v>
      </c>
      <c r="O30" s="36">
        <f t="shared" si="4"/>
        <v>7500</v>
      </c>
      <c r="P30" s="17">
        <v>100</v>
      </c>
      <c r="Q30" s="37">
        <f t="shared" si="5"/>
        <v>3750</v>
      </c>
      <c r="R30" s="22"/>
      <c r="S30" s="37">
        <f t="shared" si="6"/>
        <v>28425</v>
      </c>
      <c r="T30" s="23">
        <f t="shared" si="0"/>
        <v>0.008757375416437759</v>
      </c>
    </row>
    <row r="31" spans="1:20" ht="11.25">
      <c r="A31" s="2">
        <v>2642</v>
      </c>
      <c r="B31" s="2" t="s">
        <v>87</v>
      </c>
      <c r="C31" s="18">
        <v>3240</v>
      </c>
      <c r="D31" s="2" t="s">
        <v>88</v>
      </c>
      <c r="E31" s="18">
        <v>0.5</v>
      </c>
      <c r="F31" s="2" t="s">
        <v>81</v>
      </c>
      <c r="G31" s="43">
        <v>1</v>
      </c>
      <c r="H31" s="19">
        <f t="shared" si="1"/>
        <v>1620</v>
      </c>
      <c r="I31" s="18">
        <v>60</v>
      </c>
      <c r="J31" s="20">
        <v>2</v>
      </c>
      <c r="K31" s="21">
        <f t="shared" si="2"/>
        <v>54</v>
      </c>
      <c r="L31" s="17">
        <v>458</v>
      </c>
      <c r="M31" s="36">
        <f t="shared" si="3"/>
        <v>12366</v>
      </c>
      <c r="N31" s="17">
        <v>100</v>
      </c>
      <c r="O31" s="36">
        <f t="shared" si="4"/>
        <v>2700</v>
      </c>
      <c r="P31" s="17">
        <v>200</v>
      </c>
      <c r="Q31" s="37">
        <f t="shared" si="5"/>
        <v>5400</v>
      </c>
      <c r="R31" s="22"/>
      <c r="S31" s="37">
        <f t="shared" si="6"/>
        <v>20466</v>
      </c>
      <c r="T31" s="23">
        <f t="shared" si="0"/>
        <v>0.006305310299835187</v>
      </c>
    </row>
    <row r="32" spans="1:20" ht="11.25">
      <c r="A32" s="2">
        <v>2643</v>
      </c>
      <c r="B32" s="2" t="s">
        <v>89</v>
      </c>
      <c r="C32" s="18">
        <v>1944</v>
      </c>
      <c r="D32" s="2" t="s">
        <v>57</v>
      </c>
      <c r="E32" s="18">
        <v>1560</v>
      </c>
      <c r="F32" s="2" t="s">
        <v>90</v>
      </c>
      <c r="G32" s="43">
        <v>1</v>
      </c>
      <c r="H32" s="19">
        <f t="shared" si="1"/>
        <v>3032640</v>
      </c>
      <c r="I32" s="18">
        <v>10000</v>
      </c>
      <c r="J32" s="20">
        <v>2</v>
      </c>
      <c r="K32" s="21">
        <f t="shared" si="2"/>
        <v>606.528</v>
      </c>
      <c r="L32" s="17">
        <v>458</v>
      </c>
      <c r="M32" s="36">
        <f t="shared" si="3"/>
        <v>138894.912</v>
      </c>
      <c r="N32" s="17">
        <v>100</v>
      </c>
      <c r="O32" s="36">
        <f t="shared" si="4"/>
        <v>30326.4</v>
      </c>
      <c r="P32" s="17">
        <v>800</v>
      </c>
      <c r="Q32" s="37">
        <f t="shared" si="5"/>
        <v>242611.2</v>
      </c>
      <c r="R32" s="22"/>
      <c r="S32" s="37">
        <f t="shared" si="6"/>
        <v>411832.512</v>
      </c>
      <c r="T32" s="23">
        <f t="shared" si="0"/>
        <v>0.12688027849704867</v>
      </c>
    </row>
    <row r="33" spans="1:20" ht="11.25">
      <c r="A33" s="2">
        <v>2660</v>
      </c>
      <c r="B33" s="2" t="s">
        <v>91</v>
      </c>
      <c r="C33" s="18">
        <v>1779</v>
      </c>
      <c r="D33" s="2" t="s">
        <v>57</v>
      </c>
      <c r="E33" s="18">
        <v>2.2</v>
      </c>
      <c r="F33" s="2" t="s">
        <v>72</v>
      </c>
      <c r="G33" s="43">
        <v>1</v>
      </c>
      <c r="H33" s="19">
        <f t="shared" si="1"/>
        <v>3913.8</v>
      </c>
      <c r="I33" s="18">
        <v>8</v>
      </c>
      <c r="J33" s="20">
        <v>1</v>
      </c>
      <c r="K33" s="21">
        <f t="shared" si="2"/>
        <v>489.225</v>
      </c>
      <c r="L33" s="17">
        <v>229</v>
      </c>
      <c r="M33" s="36">
        <f t="shared" si="3"/>
        <v>112032.52500000001</v>
      </c>
      <c r="N33" s="17">
        <v>100</v>
      </c>
      <c r="O33" s="36">
        <f t="shared" si="4"/>
        <v>48922.5</v>
      </c>
      <c r="P33" s="17">
        <v>100</v>
      </c>
      <c r="Q33" s="37">
        <f t="shared" si="5"/>
        <v>48922.5</v>
      </c>
      <c r="R33" s="22"/>
      <c r="S33" s="37">
        <f t="shared" si="6"/>
        <v>209877.52500000002</v>
      </c>
      <c r="T33" s="23">
        <f t="shared" si="0"/>
        <v>0.06466055507116276</v>
      </c>
    </row>
    <row r="34" spans="1:20" ht="11.25">
      <c r="A34" s="2">
        <v>2670</v>
      </c>
      <c r="B34" s="2" t="s">
        <v>92</v>
      </c>
      <c r="C34" s="18">
        <v>1779</v>
      </c>
      <c r="D34" s="2" t="s">
        <v>57</v>
      </c>
      <c r="E34" s="18">
        <v>1.3</v>
      </c>
      <c r="F34" s="2" t="s">
        <v>72</v>
      </c>
      <c r="G34" s="43">
        <v>1</v>
      </c>
      <c r="H34" s="19">
        <f t="shared" si="1"/>
        <v>2312.7000000000003</v>
      </c>
      <c r="I34" s="18">
        <v>32</v>
      </c>
      <c r="J34" s="20">
        <v>4</v>
      </c>
      <c r="K34" s="21">
        <f t="shared" si="2"/>
        <v>289.08750000000003</v>
      </c>
      <c r="L34" s="17">
        <v>766</v>
      </c>
      <c r="M34" s="36">
        <f t="shared" si="3"/>
        <v>55360.256250000006</v>
      </c>
      <c r="N34" s="17">
        <v>57</v>
      </c>
      <c r="O34" s="36">
        <f t="shared" si="4"/>
        <v>4119.496875000001</v>
      </c>
      <c r="P34" s="17">
        <v>200</v>
      </c>
      <c r="Q34" s="37">
        <f t="shared" si="5"/>
        <v>14454.375000000002</v>
      </c>
      <c r="R34" s="22"/>
      <c r="S34" s="37">
        <f t="shared" si="6"/>
        <v>73934.128125</v>
      </c>
      <c r="T34" s="23">
        <f t="shared" si="0"/>
        <v>0.02277815008188688</v>
      </c>
    </row>
    <row r="35" spans="1:20" ht="11.25">
      <c r="A35" s="2">
        <v>2690</v>
      </c>
      <c r="B35" s="2" t="s">
        <v>93</v>
      </c>
      <c r="C35" s="18">
        <v>1779</v>
      </c>
      <c r="D35" s="2" t="s">
        <v>57</v>
      </c>
      <c r="E35" s="18">
        <v>0</v>
      </c>
      <c r="F35" s="2" t="s">
        <v>72</v>
      </c>
      <c r="G35" s="43">
        <v>1</v>
      </c>
      <c r="H35" s="19">
        <f t="shared" si="1"/>
        <v>0</v>
      </c>
      <c r="I35" s="18">
        <v>16</v>
      </c>
      <c r="J35" s="20">
        <v>2</v>
      </c>
      <c r="K35" s="21">
        <f t="shared" si="2"/>
        <v>0</v>
      </c>
      <c r="L35" s="17"/>
      <c r="M35" s="36">
        <f t="shared" si="3"/>
        <v>0</v>
      </c>
      <c r="N35" s="17"/>
      <c r="O35" s="36">
        <f t="shared" si="4"/>
        <v>0</v>
      </c>
      <c r="P35" s="17"/>
      <c r="Q35" s="37">
        <f t="shared" si="5"/>
        <v>0</v>
      </c>
      <c r="R35" s="22"/>
      <c r="S35" s="37">
        <f t="shared" si="6"/>
        <v>0</v>
      </c>
      <c r="T35" s="23">
        <f t="shared" si="0"/>
        <v>0</v>
      </c>
    </row>
    <row r="36" spans="1:20" ht="11.25">
      <c r="A36" s="2">
        <v>2712</v>
      </c>
      <c r="B36" s="2" t="s">
        <v>94</v>
      </c>
      <c r="C36" s="18">
        <v>1296</v>
      </c>
      <c r="D36" s="2" t="s">
        <v>57</v>
      </c>
      <c r="E36" s="18">
        <v>0.1</v>
      </c>
      <c r="F36" s="2" t="s">
        <v>95</v>
      </c>
      <c r="G36" s="43">
        <v>1</v>
      </c>
      <c r="H36" s="19">
        <f t="shared" si="1"/>
        <v>129.6</v>
      </c>
      <c r="I36" s="18">
        <v>3</v>
      </c>
      <c r="J36" s="20">
        <v>3</v>
      </c>
      <c r="K36" s="21">
        <f t="shared" si="2"/>
        <v>129.6</v>
      </c>
      <c r="L36" s="17">
        <v>587</v>
      </c>
      <c r="M36" s="36">
        <f t="shared" si="3"/>
        <v>25358.399999999998</v>
      </c>
      <c r="N36" s="17">
        <v>125</v>
      </c>
      <c r="O36" s="36">
        <f t="shared" si="4"/>
        <v>5399.999999999999</v>
      </c>
      <c r="P36" s="17">
        <v>0</v>
      </c>
      <c r="Q36" s="37">
        <f t="shared" si="5"/>
        <v>0</v>
      </c>
      <c r="R36" s="22"/>
      <c r="S36" s="37">
        <f t="shared" si="6"/>
        <v>30758.399999999998</v>
      </c>
      <c r="T36" s="23">
        <f t="shared" si="0"/>
        <v>0.009476265822654676</v>
      </c>
    </row>
    <row r="37" spans="1:20" ht="11.25">
      <c r="A37" s="2">
        <v>2713</v>
      </c>
      <c r="B37" s="2" t="s">
        <v>96</v>
      </c>
      <c r="C37" s="18">
        <v>1296</v>
      </c>
      <c r="D37" s="2" t="s">
        <v>57</v>
      </c>
      <c r="E37" s="18">
        <v>1</v>
      </c>
      <c r="F37" s="2" t="s">
        <v>72</v>
      </c>
      <c r="G37" s="43">
        <v>1</v>
      </c>
      <c r="H37" s="19">
        <f t="shared" si="1"/>
        <v>1296</v>
      </c>
      <c r="I37" s="18">
        <v>48</v>
      </c>
      <c r="J37" s="20">
        <v>4</v>
      </c>
      <c r="K37" s="21">
        <f t="shared" si="2"/>
        <v>108</v>
      </c>
      <c r="L37" s="17">
        <v>1174</v>
      </c>
      <c r="M37" s="36">
        <f t="shared" si="3"/>
        <v>31698</v>
      </c>
      <c r="N37" s="17">
        <v>53</v>
      </c>
      <c r="O37" s="36">
        <f t="shared" si="4"/>
        <v>1431</v>
      </c>
      <c r="P37" s="17">
        <v>0</v>
      </c>
      <c r="Q37" s="37">
        <f t="shared" si="5"/>
        <v>0</v>
      </c>
      <c r="R37" s="22"/>
      <c r="S37" s="37">
        <f t="shared" si="6"/>
        <v>33129</v>
      </c>
      <c r="T37" s="23">
        <f t="shared" si="0"/>
        <v>0.01020661706846672</v>
      </c>
    </row>
    <row r="38" spans="1:20" ht="11.25">
      <c r="A38" s="2">
        <v>2721</v>
      </c>
      <c r="B38" s="2" t="s">
        <v>97</v>
      </c>
      <c r="C38" s="18">
        <v>1296</v>
      </c>
      <c r="D38" s="2" t="s">
        <v>57</v>
      </c>
      <c r="E38" s="18">
        <v>0.1</v>
      </c>
      <c r="F38" s="2" t="s">
        <v>95</v>
      </c>
      <c r="G38" s="43">
        <v>1</v>
      </c>
      <c r="H38" s="19">
        <f t="shared" si="1"/>
        <v>129.6</v>
      </c>
      <c r="I38" s="18">
        <v>12</v>
      </c>
      <c r="J38" s="20">
        <v>2</v>
      </c>
      <c r="K38" s="21">
        <f t="shared" si="2"/>
        <v>21.599999999999998</v>
      </c>
      <c r="L38" s="17">
        <v>408</v>
      </c>
      <c r="M38" s="36">
        <f t="shared" si="3"/>
        <v>4406.4</v>
      </c>
      <c r="N38" s="17">
        <v>333</v>
      </c>
      <c r="O38" s="36">
        <f t="shared" si="4"/>
        <v>3596.3999999999996</v>
      </c>
      <c r="P38" s="17">
        <v>2400</v>
      </c>
      <c r="Q38" s="37">
        <f t="shared" si="5"/>
        <v>25919.999999999996</v>
      </c>
      <c r="R38" s="22"/>
      <c r="S38" s="37">
        <f t="shared" si="6"/>
        <v>33922.799999999996</v>
      </c>
      <c r="T38" s="23">
        <f t="shared" si="0"/>
        <v>0.010451176597246606</v>
      </c>
    </row>
    <row r="39" spans="1:20" ht="11.25">
      <c r="A39" s="2">
        <v>2722</v>
      </c>
      <c r="B39" s="2" t="s">
        <v>98</v>
      </c>
      <c r="C39" s="18">
        <v>1296</v>
      </c>
      <c r="D39" s="2" t="s">
        <v>57</v>
      </c>
      <c r="E39" s="18">
        <v>0</v>
      </c>
      <c r="F39" s="2" t="s">
        <v>72</v>
      </c>
      <c r="G39" s="43">
        <v>1</v>
      </c>
      <c r="H39" s="19">
        <f t="shared" si="1"/>
        <v>0</v>
      </c>
      <c r="I39" s="18">
        <v>16</v>
      </c>
      <c r="J39" s="20">
        <v>2</v>
      </c>
      <c r="K39" s="21">
        <f t="shared" si="2"/>
        <v>0</v>
      </c>
      <c r="L39" s="17"/>
      <c r="M39" s="36">
        <f t="shared" si="3"/>
        <v>0</v>
      </c>
      <c r="N39" s="17"/>
      <c r="O39" s="36">
        <f t="shared" si="4"/>
        <v>0</v>
      </c>
      <c r="P39" s="17"/>
      <c r="Q39" s="37">
        <f t="shared" si="5"/>
        <v>0</v>
      </c>
      <c r="R39" s="22"/>
      <c r="S39" s="37">
        <f t="shared" si="6"/>
        <v>0</v>
      </c>
      <c r="T39" s="23">
        <f t="shared" si="0"/>
        <v>0</v>
      </c>
    </row>
    <row r="40" spans="1:20" ht="11.25">
      <c r="A40" s="2">
        <v>2731</v>
      </c>
      <c r="B40" s="2" t="s">
        <v>99</v>
      </c>
      <c r="C40" s="18">
        <v>1296</v>
      </c>
      <c r="D40" s="2" t="s">
        <v>57</v>
      </c>
      <c r="E40" s="18">
        <v>1</v>
      </c>
      <c r="F40" s="2" t="s">
        <v>72</v>
      </c>
      <c r="G40" s="43">
        <v>1</v>
      </c>
      <c r="H40" s="19">
        <f t="shared" si="1"/>
        <v>1296</v>
      </c>
      <c r="I40" s="18">
        <v>32</v>
      </c>
      <c r="J40" s="20">
        <v>4</v>
      </c>
      <c r="K40" s="21">
        <f t="shared" si="2"/>
        <v>162</v>
      </c>
      <c r="L40" s="17">
        <v>736</v>
      </c>
      <c r="M40" s="36">
        <f t="shared" si="3"/>
        <v>29808</v>
      </c>
      <c r="N40" s="17">
        <v>16</v>
      </c>
      <c r="O40" s="36">
        <f t="shared" si="4"/>
        <v>648</v>
      </c>
      <c r="P40" s="17">
        <v>80</v>
      </c>
      <c r="Q40" s="37">
        <f t="shared" si="5"/>
        <v>3240</v>
      </c>
      <c r="R40" s="22"/>
      <c r="S40" s="37">
        <f t="shared" si="6"/>
        <v>33696</v>
      </c>
      <c r="T40" s="23">
        <f t="shared" si="0"/>
        <v>0.01038130244616664</v>
      </c>
    </row>
    <row r="41" spans="1:20" ht="11.25">
      <c r="A41" s="2">
        <v>2751</v>
      </c>
      <c r="B41" s="2" t="s">
        <v>100</v>
      </c>
      <c r="C41" s="18">
        <v>1296</v>
      </c>
      <c r="D41" s="2" t="s">
        <v>57</v>
      </c>
      <c r="E41" s="18">
        <v>1</v>
      </c>
      <c r="F41" s="2" t="s">
        <v>72</v>
      </c>
      <c r="G41" s="43">
        <v>1</v>
      </c>
      <c r="H41" s="19">
        <f t="shared" si="1"/>
        <v>1296</v>
      </c>
      <c r="I41" s="18">
        <v>16</v>
      </c>
      <c r="J41" s="20">
        <v>2</v>
      </c>
      <c r="K41" s="21">
        <f t="shared" si="2"/>
        <v>162</v>
      </c>
      <c r="L41" s="17">
        <v>368</v>
      </c>
      <c r="M41" s="36">
        <f t="shared" si="3"/>
        <v>29808</v>
      </c>
      <c r="N41" s="17">
        <v>16</v>
      </c>
      <c r="O41" s="36">
        <f t="shared" si="4"/>
        <v>1296</v>
      </c>
      <c r="P41" s="17">
        <v>40</v>
      </c>
      <c r="Q41" s="37">
        <f t="shared" si="5"/>
        <v>3240</v>
      </c>
      <c r="R41" s="22"/>
      <c r="S41" s="37">
        <f t="shared" si="6"/>
        <v>34344</v>
      </c>
      <c r="T41" s="23">
        <f t="shared" si="0"/>
        <v>0.01058094287782369</v>
      </c>
    </row>
    <row r="42" spans="1:20" ht="11.25">
      <c r="A42" s="2">
        <v>2761</v>
      </c>
      <c r="B42" s="2" t="s">
        <v>101</v>
      </c>
      <c r="C42" s="18">
        <v>1296</v>
      </c>
      <c r="D42" s="2" t="s">
        <v>57</v>
      </c>
      <c r="E42" s="18">
        <v>0.7</v>
      </c>
      <c r="F42" s="2" t="s">
        <v>72</v>
      </c>
      <c r="G42" s="43">
        <v>1</v>
      </c>
      <c r="H42" s="19">
        <f t="shared" si="1"/>
        <v>907.1999999999999</v>
      </c>
      <c r="I42" s="18">
        <v>32</v>
      </c>
      <c r="J42" s="20">
        <v>4</v>
      </c>
      <c r="K42" s="21">
        <f t="shared" si="2"/>
        <v>113.39999999999999</v>
      </c>
      <c r="L42" s="17">
        <v>816</v>
      </c>
      <c r="M42" s="36">
        <f t="shared" si="3"/>
        <v>23133.6</v>
      </c>
      <c r="N42" s="17">
        <v>55</v>
      </c>
      <c r="O42" s="36">
        <f t="shared" si="4"/>
        <v>1559.2499999999998</v>
      </c>
      <c r="P42" s="17">
        <v>0</v>
      </c>
      <c r="Q42" s="37">
        <f t="shared" si="5"/>
        <v>0</v>
      </c>
      <c r="R42" s="22"/>
      <c r="S42" s="37">
        <f t="shared" si="6"/>
        <v>24692.85</v>
      </c>
      <c r="T42" s="23">
        <f t="shared" si="0"/>
        <v>0.00760754819883149</v>
      </c>
    </row>
    <row r="43" spans="1:20" ht="11.25">
      <c r="A43" s="2">
        <v>2790</v>
      </c>
      <c r="B43" s="2" t="s">
        <v>102</v>
      </c>
      <c r="C43" s="18">
        <v>1296</v>
      </c>
      <c r="D43" s="2" t="s">
        <v>57</v>
      </c>
      <c r="E43" s="18">
        <v>0</v>
      </c>
      <c r="F43" s="2" t="s">
        <v>72</v>
      </c>
      <c r="G43" s="43">
        <v>1</v>
      </c>
      <c r="H43" s="19">
        <f t="shared" si="1"/>
        <v>0</v>
      </c>
      <c r="I43" s="18">
        <v>32</v>
      </c>
      <c r="J43" s="20">
        <v>4</v>
      </c>
      <c r="K43" s="21">
        <f t="shared" si="2"/>
        <v>0</v>
      </c>
      <c r="L43" s="17"/>
      <c r="M43" s="36">
        <f t="shared" si="3"/>
        <v>0</v>
      </c>
      <c r="N43" s="17"/>
      <c r="O43" s="36">
        <f t="shared" si="4"/>
        <v>0</v>
      </c>
      <c r="P43" s="17"/>
      <c r="Q43" s="37">
        <f t="shared" si="5"/>
        <v>0</v>
      </c>
      <c r="R43" s="22"/>
      <c r="S43" s="37">
        <f t="shared" si="6"/>
        <v>0</v>
      </c>
      <c r="T43" s="23">
        <f t="shared" si="0"/>
        <v>0</v>
      </c>
    </row>
    <row r="44" spans="1:20" ht="11.25">
      <c r="A44" s="2">
        <v>2910</v>
      </c>
      <c r="B44" s="2" t="s">
        <v>103</v>
      </c>
      <c r="C44" s="18">
        <v>1</v>
      </c>
      <c r="D44" s="2" t="s">
        <v>104</v>
      </c>
      <c r="E44" s="24">
        <v>5600</v>
      </c>
      <c r="F44" s="2" t="s">
        <v>72</v>
      </c>
      <c r="G44" s="43">
        <v>1</v>
      </c>
      <c r="H44" s="19">
        <f t="shared" si="1"/>
        <v>5600</v>
      </c>
      <c r="I44" s="18">
        <v>8</v>
      </c>
      <c r="J44" s="20">
        <v>1</v>
      </c>
      <c r="K44" s="21">
        <f t="shared" si="2"/>
        <v>700</v>
      </c>
      <c r="L44" s="17">
        <v>248</v>
      </c>
      <c r="M44" s="36">
        <f t="shared" si="3"/>
        <v>173600</v>
      </c>
      <c r="N44" s="17">
        <v>0</v>
      </c>
      <c r="O44" s="36">
        <f t="shared" si="4"/>
        <v>0</v>
      </c>
      <c r="P44" s="17">
        <v>0</v>
      </c>
      <c r="Q44" s="37">
        <f t="shared" si="5"/>
        <v>0</v>
      </c>
      <c r="R44" s="22"/>
      <c r="S44" s="37">
        <f t="shared" si="6"/>
        <v>173600</v>
      </c>
      <c r="T44" s="23">
        <f t="shared" si="0"/>
        <v>0.05348391811059261</v>
      </c>
    </row>
    <row r="45" spans="3:20" s="25" customFormat="1" ht="11.25">
      <c r="C45" s="26"/>
      <c r="E45" s="26"/>
      <c r="H45" s="27"/>
      <c r="I45" s="26"/>
      <c r="J45" s="28"/>
      <c r="K45" s="27"/>
      <c r="L45" s="29"/>
      <c r="M45" s="27"/>
      <c r="N45" s="29"/>
      <c r="O45" s="27"/>
      <c r="P45" s="29"/>
      <c r="Q45" s="30"/>
      <c r="R45" s="30"/>
      <c r="S45" s="30"/>
      <c r="T45" s="31"/>
    </row>
    <row r="46" spans="9:20" ht="11.25">
      <c r="I46" s="2" t="s">
        <v>105</v>
      </c>
      <c r="K46" s="19">
        <f>SUM(K13:K44)</f>
        <v>7743.1555</v>
      </c>
      <c r="L46" s="19"/>
      <c r="M46" s="32">
        <f>SUM(M13:M44)</f>
        <v>1667462.3832499997</v>
      </c>
      <c r="N46" s="32"/>
      <c r="O46" s="32">
        <f>SUM(O13:O44)</f>
        <v>670793.3068750001</v>
      </c>
      <c r="P46" s="32"/>
      <c r="Q46" s="33">
        <f>SUM(Q13:Q44)</f>
        <v>907579.8083333331</v>
      </c>
      <c r="R46" s="34"/>
      <c r="S46" s="33">
        <f>SUM(S13:S44)</f>
        <v>3245835.4984583324</v>
      </c>
      <c r="T46" s="35">
        <f>SUM(T13:T44)</f>
        <v>1.0000000000000002</v>
      </c>
    </row>
  </sheetData>
  <sheetProtection selectLockedCells="1"/>
  <mergeCells count="10">
    <mergeCell ref="H11:I11"/>
    <mergeCell ref="J11:K11"/>
    <mergeCell ref="N11:O11"/>
    <mergeCell ref="P11:Q11"/>
    <mergeCell ref="A1:T1"/>
    <mergeCell ref="A2:T2"/>
    <mergeCell ref="A3:T3"/>
    <mergeCell ref="H4:K4"/>
    <mergeCell ref="N7:O7"/>
    <mergeCell ref="Q9:Q10"/>
  </mergeCells>
  <conditionalFormatting sqref="K46:T46 K13:K45 M13:M45 O13:O45 Q13:T45">
    <cfRule type="containsErrors" priority="1" dxfId="3">
      <formula>ISERROR(K13)</formula>
    </cfRule>
  </conditionalFormatting>
  <printOptions/>
  <pageMargins left="0.33" right="0.34" top="0.41" bottom="0.79" header="0.21" footer="0.32"/>
  <pageSetup fitToHeight="1" fitToWidth="1" horizontalDpi="300" verticalDpi="300" orientation="landscape" scale="73" r:id="rId2"/>
  <headerFooter alignWithMargins="0">
    <oddFooter>&amp;CInteractive Work Program and Budget that can be modified by changing inventory quantities, planned effort level. percent of desired, 
average daily production and daily costs for labor, equipment and materials&amp;R&amp;P/&amp;N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Toni Cox</cp:lastModifiedBy>
  <cp:lastPrinted>2014-12-29T17:54:01Z</cp:lastPrinted>
  <dcterms:created xsi:type="dcterms:W3CDTF">2009-06-26T19:30:45Z</dcterms:created>
  <dcterms:modified xsi:type="dcterms:W3CDTF">2015-01-09T00:23:33Z</dcterms:modified>
  <cp:category/>
  <cp:version/>
  <cp:contentType/>
  <cp:contentStatus/>
</cp:coreProperties>
</file>